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6"/>
  </bookViews>
  <sheets>
    <sheet name="全县一般公共预算收入" sheetId="1" r:id="rId1"/>
    <sheet name="全县一般公共预算支出" sheetId="2" r:id="rId2"/>
    <sheet name="全县收支平衡表" sheetId="3" r:id="rId3"/>
    <sheet name="县本级一般公共预算收入" sheetId="4" r:id="rId4"/>
    <sheet name="县本级一般公共预算支出" sheetId="5" r:id="rId5"/>
    <sheet name="县本级收支平衡表" sheetId="6" r:id="rId6"/>
    <sheet name="县本级支出（经济分类）" sheetId="7" r:id="rId7"/>
  </sheets>
  <definedNames>
    <definedName name="_xlnm.Print_Area" localSheetId="4">'县本级一般公共预算支出'!$A$1:$E$335</definedName>
    <definedName name="_xlnm.Print_Titles" localSheetId="4">'县本级一般公共预算支出'!$1:$4</definedName>
  </definedNames>
  <calcPr fullCalcOnLoad="1"/>
</workbook>
</file>

<file path=xl/sharedStrings.xml><?xml version="1.0" encoding="utf-8"?>
<sst xmlns="http://schemas.openxmlformats.org/spreadsheetml/2006/main" count="525" uniqueCount="443">
  <si>
    <t>单位：万元</t>
  </si>
  <si>
    <t>预算科目</t>
  </si>
  <si>
    <t>2016年预算数</t>
  </si>
  <si>
    <t>2017年预算数</t>
  </si>
  <si>
    <t>2017年预算数比2016年预算数</t>
  </si>
  <si>
    <t>增减额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</si>
  <si>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</si>
  <si>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</si>
  <si>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</si>
  <si>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</si>
  <si>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</si>
  <si>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</si>
  <si>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</si>
  <si>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</si>
  <si>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</si>
  <si>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</si>
  <si>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</si>
  <si>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</si>
  <si>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</si>
  <si>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</si>
  <si>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</si>
  <si>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</si>
  <si>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</si>
  <si>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</si>
  <si>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</si>
  <si>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</si>
  <si>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</si>
  <si>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</si>
  <si>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</si>
  <si>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</si>
  <si>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数额</t>
  </si>
  <si>
    <t>一、一般公共预算收入合计</t>
  </si>
  <si>
    <t>一、一般公共预算支出合计</t>
  </si>
  <si>
    <t>二、转移性收入</t>
  </si>
  <si>
    <t>二、转移性支出</t>
  </si>
  <si>
    <t xml:space="preserve">  上级补助收入</t>
  </si>
  <si>
    <t xml:space="preserve">  上解上级支出</t>
  </si>
  <si>
    <t xml:space="preserve">    返还性收入</t>
  </si>
  <si>
    <t xml:space="preserve">  补助下级支出</t>
  </si>
  <si>
    <t xml:space="preserve">    一般性转移支付收入</t>
  </si>
  <si>
    <t xml:space="preserve">  调出资金</t>
  </si>
  <si>
    <t xml:space="preserve">    专项转移支付收入</t>
  </si>
  <si>
    <t xml:space="preserve">  年终结余</t>
  </si>
  <si>
    <t xml:space="preserve">  下级上解收入</t>
  </si>
  <si>
    <t xml:space="preserve">    结转</t>
  </si>
  <si>
    <t xml:space="preserve">  上年结余收入</t>
  </si>
  <si>
    <t xml:space="preserve">    净结余</t>
  </si>
  <si>
    <t xml:space="preserve">  调入资金</t>
  </si>
  <si>
    <t xml:space="preserve">  转贷地方政府债券收入</t>
  </si>
  <si>
    <t xml:space="preserve">  转贷地方政府债券支出</t>
  </si>
  <si>
    <t xml:space="preserve">  接受其他地区援助收入</t>
  </si>
  <si>
    <t xml:space="preserve">  援助其他地区支出</t>
  </si>
  <si>
    <t>收入总计</t>
  </si>
  <si>
    <t>支出总计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</si>
  <si>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</si>
  <si>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</si>
  <si>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</si>
  <si>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  人大会议</t>
  </si>
  <si>
    <t xml:space="preserve">    代表工作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</si>
  <si>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</si>
  <si>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</si>
  <si>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</si>
  <si>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政协会议</t>
  </si>
  <si>
    <t xml:space="preserve">    委员视察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</si>
  <si>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</si>
  <si>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</si>
  <si>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</si>
  <si>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法制建设</t>
  </si>
  <si>
    <t xml:space="preserve">    信访事务</t>
  </si>
  <si>
    <t xml:space="preserve">  发展与改革事务</t>
  </si>
  <si>
    <t xml:space="preserve">    行政运行（发展与改革事务）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</si>
  <si>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</si>
  <si>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</si>
  <si>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</si>
  <si>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</si>
  <si>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一般行政管理事务（统计信息事务）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</si>
  <si>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</si>
  <si>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</si>
  <si>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</si>
  <si>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财政国库业务</t>
  </si>
  <si>
    <t xml:space="preserve">    其他财政事务支出</t>
  </si>
  <si>
    <t xml:space="preserve">  税收事务</t>
  </si>
  <si>
    <t xml:space="preserve">  审计事务</t>
  </si>
  <si>
    <t xml:space="preserve">    行政运行（审计事务）</t>
  </si>
  <si>
    <t xml:space="preserve">    一般行政管理事务（审计事务）</t>
  </si>
  <si>
    <t xml:space="preserve">    其他审计事务支出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</si>
  <si>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</si>
  <si>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</si>
  <si>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</si>
  <si>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</si>
  <si>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</si>
  <si>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</si>
  <si>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</si>
  <si>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招商引资</t>
  </si>
  <si>
    <t xml:space="preserve">  工商行政管理事务</t>
  </si>
  <si>
    <t xml:space="preserve">    行政运行（工商行政管理事务）</t>
  </si>
  <si>
    <t xml:space="preserve">    一般行政管理事务（工商行政管理事务）</t>
  </si>
  <si>
    <t xml:space="preserve">  质量技术监督与检验检疫事务</t>
  </si>
  <si>
    <t xml:space="preserve">    行政运行（质量技术监督与检验检疫事务）</t>
  </si>
  <si>
    <t xml:space="preserve">  民族事务</t>
  </si>
  <si>
    <t xml:space="preserve">    行政运行（民族事务）</t>
  </si>
  <si>
    <t xml:space="preserve">    一般行政管理事务（民族事务）</t>
  </si>
  <si>
    <t xml:space="preserve">    民族工作专项</t>
  </si>
  <si>
    <t xml:space="preserve">  档案事务</t>
  </si>
  <si>
    <t xml:space="preserve">    行政运行（档案事务）</t>
  </si>
  <si>
    <t xml:space="preserve">    档案馆</t>
  </si>
  <si>
    <t xml:space="preserve">    其他档案事务支出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</si>
  <si>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</si>
  <si>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</si>
  <si>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</si>
  <si>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</si>
  <si>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</si>
  <si>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</si>
  <si>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</si>
  <si>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</si>
  <si>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</si>
  <si>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</si>
  <si>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</si>
  <si>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</si>
  <si>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</si>
  <si>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</si>
  <si>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</si>
  <si>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</si>
  <si>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</si>
  <si>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</si>
  <si>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</si>
  <si>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</si>
  <si>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</si>
  <si>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</si>
  <si>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 xml:space="preserve">  其他一般公共服务支出</t>
  </si>
  <si>
    <t xml:space="preserve">    其他一般公共服务支出</t>
  </si>
  <si>
    <t xml:space="preserve">  国防动员</t>
  </si>
  <si>
    <t xml:space="preserve">    兵役征集</t>
  </si>
  <si>
    <t xml:space="preserve">    国防教育</t>
  </si>
  <si>
    <t xml:space="preserve">    民兵</t>
  </si>
  <si>
    <t xml:space="preserve">    其他国防动员支出</t>
  </si>
  <si>
    <t xml:space="preserve">  其他国防支出</t>
  </si>
  <si>
    <t xml:space="preserve">    其他国防支出</t>
  </si>
  <si>
    <t xml:space="preserve">  武装警察</t>
  </si>
  <si>
    <t xml:space="preserve">    内卫</t>
  </si>
  <si>
    <t xml:space="preserve">    消防</t>
  </si>
  <si>
    <t xml:space="preserve">    警卫</t>
  </si>
  <si>
    <t xml:space="preserve">  公安</t>
  </si>
  <si>
    <t xml:space="preserve">    行政运行（公安）</t>
  </si>
  <si>
    <t xml:space="preserve">    一般行政管理事务（公安）</t>
  </si>
  <si>
    <t xml:space="preserve">    禁毒管理</t>
  </si>
  <si>
    <t xml:space="preserve">    拘押收教场所管理</t>
  </si>
  <si>
    <t xml:space="preserve">    其他公安支出</t>
  </si>
  <si>
    <t xml:space="preserve">  检察</t>
  </si>
  <si>
    <t xml:space="preserve">    行政运行（检察）</t>
  </si>
  <si>
    <t xml:space="preserve">    一般行政管理事务（检察）</t>
  </si>
  <si>
    <t xml:space="preserve">  法院</t>
  </si>
  <si>
    <t xml:space="preserve">    行政运行（法院）</t>
  </si>
  <si>
    <t xml:space="preserve">    一般行政管理事务（法院）</t>
  </si>
  <si>
    <t xml:space="preserve">  司法</t>
  </si>
  <si>
    <t xml:space="preserve">    行政运行（司法）</t>
  </si>
  <si>
    <t xml:space="preserve">    一般行政管理事务（司法）</t>
  </si>
  <si>
    <t xml:space="preserve">    法律援助</t>
  </si>
  <si>
    <t xml:space="preserve">  教育管理事务</t>
  </si>
  <si>
    <t xml:space="preserve">    行政运行（教育管理事务）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</si>
  <si>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</si>
  <si>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</si>
  <si>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</si>
  <si>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</si>
  <si>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</si>
  <si>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</si>
  <si>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</si>
  <si>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</si>
  <si>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</si>
  <si>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</si>
  <si>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</si>
  <si>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</si>
  <si>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</si>
  <si>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</si>
  <si>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其他进修及培训</t>
  </si>
  <si>
    <t xml:space="preserve">  教育费附加安排的支出</t>
  </si>
  <si>
    <t xml:space="preserve">    农村中小学校舍建设（教育费附加安排的支出）</t>
  </si>
  <si>
    <t xml:space="preserve">    其他教育费附加安排的支出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</si>
  <si>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</si>
  <si>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</si>
  <si>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</si>
  <si>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 xml:space="preserve">  文化</t>
  </si>
  <si>
    <t xml:space="preserve">    行政运行（文化）</t>
  </si>
  <si>
    <t xml:space="preserve">    图书馆</t>
  </si>
  <si>
    <t xml:space="preserve">    艺术表演团体</t>
  </si>
  <si>
    <t xml:space="preserve">    群众文化</t>
  </si>
  <si>
    <t xml:space="preserve">    文化市场管理</t>
  </si>
  <si>
    <t xml:space="preserve">    其他文化支出</t>
  </si>
  <si>
    <t xml:space="preserve">  文物</t>
  </si>
  <si>
    <t xml:space="preserve">    其他文物支出</t>
  </si>
  <si>
    <t xml:space="preserve">  体育</t>
  </si>
  <si>
    <t xml:space="preserve">    行政运行（体育）</t>
  </si>
  <si>
    <t xml:space="preserve">    其他体育支出</t>
  </si>
  <si>
    <t xml:space="preserve">  新闻出版广播影视</t>
  </si>
  <si>
    <t xml:space="preserve">    行政运行（广播影视）</t>
  </si>
  <si>
    <t xml:space="preserve">    广播</t>
  </si>
  <si>
    <t xml:space="preserve">    电视</t>
  </si>
  <si>
    <t xml:space="preserve">    其他新闻出版广播影视支出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</si>
  <si>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</si>
  <si>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</si>
  <si>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</si>
  <si>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</si>
  <si>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</si>
  <si>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</si>
  <si>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</si>
  <si>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</si>
  <si>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</si>
  <si>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</si>
  <si>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</si>
  <si>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拥军优属</t>
  </si>
  <si>
    <t xml:space="preserve">    基层政权和社区建设</t>
  </si>
  <si>
    <t xml:space="preserve">    其他民政管理事务支出</t>
  </si>
  <si>
    <t xml:space="preserve">    财政对城乡居民基本养老保险基金的补助</t>
  </si>
  <si>
    <t xml:space="preserve">  抚恤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</si>
  <si>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</si>
  <si>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</si>
  <si>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</si>
  <si>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</si>
  <si>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</si>
  <si>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</si>
  <si>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</si>
  <si>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</si>
  <si>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</si>
  <si>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</si>
  <si>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行政运行（残疾人事业）</t>
  </si>
  <si>
    <t xml:space="preserve">    一般行政管理事务（残疾人事业）</t>
  </si>
  <si>
    <t xml:space="preserve">    其他残疾人事业支出</t>
  </si>
  <si>
    <t xml:space="preserve">  最低生活保障</t>
  </si>
  <si>
    <t xml:space="preserve">    农村最低生活保障金支出</t>
  </si>
  <si>
    <t xml:space="preserve">  临时救助</t>
  </si>
  <si>
    <t xml:space="preserve">    流浪乞讨人员救助支出</t>
  </si>
  <si>
    <t xml:space="preserve">  特困人员救助供养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</si>
  <si>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</si>
  <si>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</si>
  <si>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</si>
  <si>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</si>
  <si>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财政对企业职工基本养老保险基金的补助</t>
  </si>
  <si>
    <t xml:space="preserve">  其他社会保障和就业支出</t>
  </si>
  <si>
    <t xml:space="preserve">    其他社会保障和就业支出</t>
  </si>
  <si>
    <t xml:space="preserve">  医疗卫生与计划生育管理事务</t>
  </si>
  <si>
    <t xml:space="preserve">    行政运行（医疗卫生管理事务）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</si>
  <si>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</si>
  <si>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</si>
  <si>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</si>
  <si>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中医（民族）医院</t>
  </si>
  <si>
    <t xml:space="preserve">    妇产医院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</si>
  <si>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</si>
  <si>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</si>
  <si>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</si>
  <si>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</si>
  <si>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</si>
  <si>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</si>
  <si>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</si>
  <si>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</si>
  <si>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</si>
  <si>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</si>
  <si>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医疗保障</t>
  </si>
  <si>
    <t xml:space="preserve">    优抚对象医疗补助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</si>
  <si>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</si>
  <si>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</si>
  <si>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</si>
  <si>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</si>
  <si>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</si>
  <si>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医疗器械事务</t>
  </si>
  <si>
    <t xml:space="preserve">  行政事业单位医疗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</si>
  <si>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</si>
  <si>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</si>
  <si>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</si>
  <si>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</si>
  <si>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</si>
  <si>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</si>
  <si>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</si>
  <si>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</si>
  <si>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</si>
  <si>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</si>
  <si>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</si>
  <si>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</si>
  <si>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</si>
  <si>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  其他污染防治支出</t>
  </si>
  <si>
    <t xml:space="preserve">  退耕还林</t>
  </si>
  <si>
    <t xml:space="preserve">    退耕现金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</si>
  <si>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</si>
  <si>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</si>
  <si>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</si>
  <si>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</si>
  <si>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</si>
  <si>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</si>
  <si>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</si>
  <si>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</si>
  <si>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</si>
  <si>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</si>
  <si>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</si>
  <si>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农业</t>
  </si>
  <si>
    <t xml:space="preserve">    行政运行（农业）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</si>
  <si>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</si>
  <si>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</si>
  <si>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</si>
  <si>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农产品质量安全</t>
  </si>
  <si>
    <t xml:space="preserve">    农业生产支持补贴</t>
  </si>
  <si>
    <t xml:space="preserve">    其他农业支出</t>
  </si>
  <si>
    <t xml:space="preserve">  林业</t>
  </si>
  <si>
    <t xml:space="preserve">    行政运行（林业）</t>
  </si>
  <si>
    <t xml:space="preserve">    林业事业机构</t>
  </si>
  <si>
    <t xml:space="preserve">    森林培育（林业）</t>
  </si>
  <si>
    <t xml:space="preserve">    森林生态效益补偿</t>
  </si>
  <si>
    <t xml:space="preserve">    林业执法与监督</t>
  </si>
  <si>
    <t xml:space="preserve">    林业检疫检测</t>
  </si>
  <si>
    <t xml:space="preserve">    林业产业化</t>
  </si>
  <si>
    <t xml:space="preserve">    林业防灾减灾</t>
  </si>
  <si>
    <t xml:space="preserve">    其他林业支出</t>
  </si>
  <si>
    <t xml:space="preserve">  水利</t>
  </si>
  <si>
    <t xml:space="preserve">    行政运行（水利）</t>
  </si>
  <si>
    <t xml:space="preserve">    水利行业业务管理</t>
  </si>
  <si>
    <t xml:space="preserve">    水利工程运行与维护</t>
  </si>
  <si>
    <t xml:space="preserve">    防汛</t>
  </si>
  <si>
    <t xml:space="preserve">    其他水利支出</t>
  </si>
  <si>
    <t xml:space="preserve">  扶贫</t>
  </si>
  <si>
    <t xml:space="preserve">    行政运行（扶贫）</t>
  </si>
  <si>
    <t xml:space="preserve">    生产发展</t>
  </si>
  <si>
    <t xml:space="preserve">    其他扶贫支出</t>
  </si>
  <si>
    <t xml:space="preserve">  农业综合开发</t>
  </si>
  <si>
    <t xml:space="preserve">    机构运行（农业综合开发）</t>
  </si>
  <si>
    <t xml:space="preserve">    土地治理</t>
  </si>
  <si>
    <t xml:space="preserve">  农村综合改革</t>
  </si>
  <si>
    <t xml:space="preserve">    对村级一事一议的补助</t>
  </si>
  <si>
    <t xml:space="preserve">  普惠金融发展支出</t>
  </si>
  <si>
    <t xml:space="preserve">    农业保险保费补贴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</si>
  <si>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</si>
  <si>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</si>
  <si>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</si>
  <si>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公路运输管理</t>
  </si>
  <si>
    <t xml:space="preserve">  安全生产监管</t>
  </si>
  <si>
    <t xml:space="preserve">    行政运行（安全生产监管）</t>
  </si>
  <si>
    <t xml:space="preserve">    一般行政管理事务（安全生产监管）</t>
  </si>
  <si>
    <t xml:space="preserve">  支持中小企业发展和管理支出</t>
  </si>
  <si>
    <t xml:space="preserve">    其他支持中小企业发展和管理支出</t>
  </si>
  <si>
    <t xml:space="preserve">  商业流通事务</t>
  </si>
  <si>
    <t xml:space="preserve">    行政运行（商业流通事务）</t>
  </si>
  <si>
    <t xml:space="preserve">    一般行政管理事务（商业流通事务）</t>
  </si>
  <si>
    <t xml:space="preserve">    事业运行（商业流通事务）</t>
  </si>
  <si>
    <t xml:space="preserve">  旅游业管理与服务支出</t>
  </si>
  <si>
    <t xml:space="preserve">    行政运行（旅游业管理与服务支出）</t>
  </si>
  <si>
    <t xml:space="preserve">  国土资源事务</t>
  </si>
  <si>
    <t xml:space="preserve">    行政运行（国土资源事务）</t>
  </si>
  <si>
    <t xml:space="preserve">    一般行政管理事务（国土资源事务）</t>
  </si>
  <si>
    <t xml:space="preserve">  气象事务</t>
  </si>
  <si>
    <t xml:space="preserve">    气象事业机构</t>
  </si>
  <si>
    <t xml:space="preserve">    其他气象事务支出</t>
  </si>
  <si>
    <t xml:space="preserve">  保障性安居工程支出</t>
  </si>
  <si>
    <t xml:space="preserve">    棚户区改造</t>
  </si>
  <si>
    <t xml:space="preserve">    农村危房改造</t>
  </si>
  <si>
    <t xml:space="preserve">  粮油事务</t>
  </si>
  <si>
    <t xml:space="preserve">    行政运行（粮油事务）</t>
  </si>
  <si>
    <t xml:space="preserve">  预备费</t>
  </si>
  <si>
    <t xml:space="preserve">    预备费</t>
  </si>
  <si>
    <t xml:space="preserve">  年初预留</t>
  </si>
  <si>
    <t xml:space="preserve">    年初预留</t>
  </si>
  <si>
    <t>债务还本支出</t>
  </si>
  <si>
    <t xml:space="preserve">  地方政府一般债务还本支出</t>
  </si>
  <si>
    <t xml:space="preserve">    地方政府一般债券还本支出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</si>
  <si>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</si>
  <si>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</si>
  <si>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</si>
  <si>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>基本支出合计</t>
  </si>
  <si>
    <t>培训费</t>
  </si>
  <si>
    <t>（一）工资福利支出</t>
  </si>
  <si>
    <t>公务接待费</t>
  </si>
  <si>
    <t>基本工资</t>
  </si>
  <si>
    <t>专用材料费</t>
  </si>
  <si>
    <t>津贴补贴</t>
  </si>
  <si>
    <t>专用燃料费</t>
  </si>
  <si>
    <t>奖金</t>
  </si>
  <si>
    <t>劳务费</t>
  </si>
  <si>
    <t>社会保障缴费</t>
  </si>
  <si>
    <t>工会经费</t>
  </si>
  <si>
    <t>其他工资福利支出</t>
  </si>
  <si>
    <t>公务用车运行维护费</t>
  </si>
  <si>
    <t>（二）商品和服务支出</t>
  </si>
  <si>
    <t>其他商品和服务支出</t>
  </si>
  <si>
    <t>办公费</t>
  </si>
  <si>
    <t>（三）对个人和家庭的补助</t>
  </si>
  <si>
    <t>印刷费</t>
  </si>
  <si>
    <t>离休费</t>
  </si>
  <si>
    <t>水电费</t>
  </si>
  <si>
    <t>退休费</t>
  </si>
  <si>
    <t>邮电费</t>
  </si>
  <si>
    <t>退职（役）费</t>
  </si>
  <si>
    <t>取暖费</t>
  </si>
  <si>
    <t>生活补助</t>
  </si>
  <si>
    <t>差旅费</t>
  </si>
  <si>
    <t>医疗费</t>
  </si>
  <si>
    <t>因公出国（境）费</t>
  </si>
  <si>
    <t>奖励金</t>
  </si>
  <si>
    <t>维修费</t>
  </si>
  <si>
    <t>住房公积金</t>
  </si>
  <si>
    <t>会议费</t>
  </si>
  <si>
    <t>其他对个人和家庭的补助</t>
  </si>
  <si>
    <t>预    算    科    目</t>
  </si>
  <si>
    <t>2016年预计数</t>
  </si>
  <si>
    <t>2017年预算数比2016年预计数</t>
  </si>
  <si>
    <t>增减幅%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</si>
  <si>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</si>
  <si>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</si>
  <si>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</si>
  <si>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</si>
  <si>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</si>
  <si>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</si>
  <si>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</si>
  <si>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</si>
  <si>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</si>
  <si>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</si>
  <si>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</si>
  <si>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</si>
  <si>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</si>
  <si>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</si>
  <si>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</si>
  <si>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</si>
  <si>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</si>
  <si>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</si>
  <si>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</si>
  <si>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</si>
  <si>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</si>
  <si>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</si>
  <si>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</si>
  <si>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二、上解上级支出</t>
  </si>
  <si>
    <t>1.体制上解</t>
  </si>
  <si>
    <t>2.专项上解</t>
  </si>
  <si>
    <t>三、调入预算稳定调节基金</t>
  </si>
  <si>
    <t>四、调入资金</t>
  </si>
  <si>
    <t xml:space="preserve">    1.返还性收入</t>
  </si>
  <si>
    <t xml:space="preserve">    2.一般性转移支付收入</t>
  </si>
  <si>
    <t xml:space="preserve">    3.专项转移支付收入</t>
  </si>
  <si>
    <t>三、援助其他地区支出</t>
  </si>
  <si>
    <t>四、安排预算稳定调节基金</t>
  </si>
  <si>
    <t>五调出资金</t>
  </si>
  <si>
    <t xml:space="preserve">    一般行政管理事务（税收事务）</t>
  </si>
  <si>
    <t>2017年全县一般公共预算支出预算表</t>
  </si>
  <si>
    <t>2017年全县一般公共预算收支预算平衡表</t>
  </si>
  <si>
    <t>2017年县本级一般公共预算收入预算表</t>
  </si>
  <si>
    <t>2017年县本级一般公共预算支出预算表</t>
  </si>
  <si>
    <t>2017年县本级一般公共预算收支预算平衡表</t>
  </si>
  <si>
    <t>2017年县本级基本支出按经济分类预算明细表</t>
  </si>
  <si>
    <t>2017年全县一般公共预算收入预算表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</si>
</sst>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0.00_ "/>
    <numFmt numFmtId="181" formatCode="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_ "/>
    <numFmt numFmtId="188" formatCode="#,##0_ "/>
    <numFmt numFmtId="189" formatCode="#,##0_);[Red]\(#,##0\)"/>
    <numFmt numFmtId="190" formatCode="#,##0.0_ "/>
  </numFmts>
  <fonts count="28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10"/>
      <name val="Arial"/>
      <family val="2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Geneva"/>
      <family val="2"/>
    </font>
    <font>
      <sz val="2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1" fillId="4" borderId="4" applyNumberFormat="0" applyAlignment="0" applyProtection="0"/>
    <xf numFmtId="0" fontId="8" fillId="13" borderId="5" applyNumberFormat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6" applyNumberFormat="0" applyFill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10" fillId="7" borderId="4" applyNumberFormat="0" applyAlignment="0" applyProtection="0"/>
    <xf numFmtId="0" fontId="1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indent="1"/>
    </xf>
    <xf numFmtId="3" fontId="1" fillId="0" borderId="9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 wrapText="1"/>
    </xf>
    <xf numFmtId="0" fontId="4" fillId="0" borderId="0" xfId="40" applyFont="1" applyFill="1" applyAlignment="1">
      <alignment vertical="center"/>
      <protection/>
    </xf>
    <xf numFmtId="0" fontId="1" fillId="0" borderId="0" xfId="40" applyFont="1" applyFill="1" applyAlignment="1">
      <alignment vertical="center"/>
      <protection/>
    </xf>
    <xf numFmtId="0" fontId="1" fillId="0" borderId="9" xfId="40" applyFont="1" applyFill="1" applyBorder="1" applyAlignment="1">
      <alignment horizontal="center" vertical="center"/>
      <protection/>
    </xf>
    <xf numFmtId="3" fontId="1" fillId="0" borderId="9" xfId="40" applyNumberFormat="1" applyFont="1" applyFill="1" applyBorder="1" applyAlignment="1" applyProtection="1">
      <alignment vertical="center"/>
      <protection/>
    </xf>
    <xf numFmtId="0" fontId="1" fillId="0" borderId="9" xfId="40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9" xfId="0" applyFont="1" applyFill="1" applyBorder="1" applyAlignment="1">
      <alignment/>
    </xf>
    <xf numFmtId="1" fontId="1" fillId="0" borderId="9" xfId="40" applyNumberFormat="1" applyFont="1" applyFill="1" applyBorder="1" applyAlignment="1" applyProtection="1">
      <alignment vertical="center"/>
      <protection locked="0"/>
    </xf>
    <xf numFmtId="1" fontId="1" fillId="0" borderId="9" xfId="40" applyNumberFormat="1" applyFont="1" applyFill="1" applyBorder="1" applyAlignment="1" applyProtection="1">
      <alignment horizontal="left" vertical="center"/>
      <protection locked="0"/>
    </xf>
    <xf numFmtId="181" fontId="1" fillId="0" borderId="9" xfId="0" applyNumberFormat="1" applyFont="1" applyFill="1" applyBorder="1" applyAlignment="1" applyProtection="1">
      <alignment horizontal="left" vertical="center" indent="1"/>
      <protection locked="0"/>
    </xf>
    <xf numFmtId="0" fontId="1" fillId="0" borderId="0" xfId="0" applyFont="1" applyFill="1" applyAlignment="1">
      <alignment horizontal="right" vertical="center"/>
    </xf>
    <xf numFmtId="0" fontId="1" fillId="0" borderId="9" xfId="40" applyFont="1" applyFill="1" applyBorder="1" applyAlignment="1">
      <alignment horizontal="left" vertical="center" indent="1"/>
      <protection/>
    </xf>
    <xf numFmtId="0" fontId="1" fillId="0" borderId="0" xfId="0" applyFont="1" applyFill="1" applyBorder="1" applyAlignment="1">
      <alignment horizontal="right" vertical="center"/>
    </xf>
    <xf numFmtId="0" fontId="1" fillId="0" borderId="9" xfId="40" applyFont="1" applyFill="1" applyBorder="1" applyAlignment="1">
      <alignment horizontal="left" vertical="center"/>
      <protection/>
    </xf>
    <xf numFmtId="188" fontId="1" fillId="0" borderId="9" xfId="40" applyNumberFormat="1" applyFont="1" applyFill="1" applyBorder="1" applyAlignment="1">
      <alignment vertical="center"/>
      <protection/>
    </xf>
    <xf numFmtId="0" fontId="1" fillId="0" borderId="9" xfId="0" applyFont="1" applyBorder="1" applyAlignment="1">
      <alignment vertical="center"/>
    </xf>
    <xf numFmtId="188" fontId="1" fillId="0" borderId="9" xfId="0" applyNumberFormat="1" applyFont="1" applyFill="1" applyBorder="1" applyAlignment="1">
      <alignment vertical="center"/>
    </xf>
    <xf numFmtId="1" fontId="1" fillId="0" borderId="9" xfId="40" applyNumberFormat="1" applyFont="1" applyFill="1" applyBorder="1" applyAlignment="1" applyProtection="1">
      <alignment horizontal="left" vertical="center" indent="2"/>
      <protection locked="0"/>
    </xf>
    <xf numFmtId="188" fontId="1" fillId="0" borderId="9" xfId="40" applyNumberFormat="1" applyFont="1" applyFill="1" applyBorder="1" applyAlignment="1">
      <alignment horizontal="right" vertical="center"/>
      <protection/>
    </xf>
    <xf numFmtId="188" fontId="1" fillId="0" borderId="9" xfId="41" applyNumberFormat="1" applyFont="1" applyFill="1" applyBorder="1" applyAlignment="1">
      <alignment vertical="center"/>
      <protection/>
    </xf>
    <xf numFmtId="187" fontId="1" fillId="0" borderId="9" xfId="0" applyNumberFormat="1" applyFont="1" applyBorder="1" applyAlignment="1">
      <alignment horizontal="right" vertical="center" wrapText="1"/>
    </xf>
    <xf numFmtId="190" fontId="1" fillId="0" borderId="9" xfId="40" applyNumberFormat="1" applyFont="1" applyFill="1" applyBorder="1" applyAlignment="1">
      <alignment horizontal="right" vertical="center"/>
      <protection/>
    </xf>
    <xf numFmtId="190" fontId="1" fillId="0" borderId="9" xfId="40" applyNumberFormat="1" applyFont="1" applyFill="1" applyBorder="1" applyAlignment="1">
      <alignment vertical="center"/>
      <protection/>
    </xf>
    <xf numFmtId="0" fontId="27" fillId="0" borderId="0" xfId="40" applyFont="1" applyFill="1" applyAlignment="1">
      <alignment horizontal="center" vertical="center"/>
      <protection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2" xfId="40" applyFont="1" applyFill="1" applyBorder="1" applyAlignment="1">
      <alignment horizontal="center" vertical="center"/>
      <protection/>
    </xf>
    <xf numFmtId="0" fontId="1" fillId="0" borderId="9" xfId="40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铁岭市2010年收入预计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7" sqref="C7:C20"/>
    </sheetView>
  </sheetViews>
  <sheetFormatPr defaultColWidth="12" defaultRowHeight="11.25"/>
  <cols>
    <col min="1" max="1" width="49.83203125" style="2" customWidth="1"/>
    <col min="2" max="2" width="27.16015625" style="18" customWidth="1"/>
    <col min="3" max="3" width="27.16015625" style="2" customWidth="1"/>
    <col min="4" max="4" width="27.16015625" style="18" customWidth="1"/>
    <col min="5" max="5" width="27.16015625" style="2" customWidth="1"/>
    <col min="6" max="254" width="12" style="2" customWidth="1"/>
  </cols>
  <sheetData>
    <row r="1" spans="1:5" s="19" customFormat="1" ht="25.5">
      <c r="A1" s="41" t="s">
        <v>442</v>
      </c>
      <c r="B1" s="41"/>
      <c r="C1" s="41"/>
      <c r="D1" s="41"/>
      <c r="E1" s="41"/>
    </row>
    <row r="2" spans="1:5" s="19" customFormat="1" ht="13.5">
      <c r="A2" s="13"/>
      <c r="B2" s="14"/>
      <c r="C2" s="2"/>
      <c r="E2" s="28" t="s">
        <v>0</v>
      </c>
    </row>
    <row r="3" spans="1:5" s="19" customFormat="1" ht="24" customHeight="1">
      <c r="A3" s="42" t="s">
        <v>397</v>
      </c>
      <c r="B3" s="42" t="s">
        <v>398</v>
      </c>
      <c r="C3" s="42" t="s">
        <v>3</v>
      </c>
      <c r="D3" s="44" t="s">
        <v>399</v>
      </c>
      <c r="E3" s="44"/>
    </row>
    <row r="4" spans="1:5" s="19" customFormat="1" ht="24" customHeight="1">
      <c r="A4" s="43"/>
      <c r="B4" s="43"/>
      <c r="C4" s="43"/>
      <c r="D4" s="15" t="s">
        <v>5</v>
      </c>
      <c r="E4" s="15" t="s">
        <v>400</v>
      </c>
    </row>
    <row r="5" spans="1:5" s="19" customFormat="1" ht="17.25" customHeight="1">
      <c r="A5" s="31" t="s">
        <v>31</v>
      </c>
      <c r="B5" s="36">
        <f>SUM(B6,B22)</f>
        <v>25700</v>
      </c>
      <c r="C5" s="36">
        <f>SUM(C6,C22)</f>
        <v>26900</v>
      </c>
      <c r="D5" s="36">
        <f>SUM(D6,D22)</f>
        <v>1200</v>
      </c>
      <c r="E5" s="36">
        <f>ROUND(SUM(D5/B5*100),1)</f>
        <v>4.7</v>
      </c>
    </row>
    <row r="6" spans="1:5" s="19" customFormat="1" ht="17.25" customHeight="1">
      <c r="A6" s="17" t="s">
        <v>401</v>
      </c>
      <c r="B6" s="32">
        <f>SUM(B7:B21)</f>
        <v>15715</v>
      </c>
      <c r="C6" s="32">
        <f>SUM(C7:C21)</f>
        <v>17599</v>
      </c>
      <c r="D6" s="32">
        <f>SUM(D7:D21)</f>
        <v>1884</v>
      </c>
      <c r="E6" s="40">
        <f aca="true" t="shared" si="0" ref="E6:E20">ROUND(SUM(D6/B6*100),1)</f>
        <v>12</v>
      </c>
    </row>
    <row r="7" spans="1:5" s="19" customFormat="1" ht="17.25" customHeight="1">
      <c r="A7" s="29" t="s">
        <v>402</v>
      </c>
      <c r="B7" s="32">
        <v>3300</v>
      </c>
      <c r="C7" s="36">
        <v>5145</v>
      </c>
      <c r="D7" s="32">
        <f>SUM(C7-B7)</f>
        <v>1845</v>
      </c>
      <c r="E7" s="40">
        <f t="shared" si="0"/>
        <v>55.9</v>
      </c>
    </row>
    <row r="8" spans="1:5" s="19" customFormat="1" ht="17.25" customHeight="1">
      <c r="A8" s="29" t="s">
        <v>403</v>
      </c>
      <c r="B8" s="32">
        <v>3570</v>
      </c>
      <c r="C8" s="36">
        <v>0</v>
      </c>
      <c r="D8" s="32">
        <f aca="true" t="shared" si="1" ref="D8:D20">SUM(C8-B8)</f>
        <v>-3570</v>
      </c>
      <c r="E8" s="40">
        <f t="shared" si="0"/>
        <v>-100</v>
      </c>
    </row>
    <row r="9" spans="1:5" s="19" customFormat="1" ht="17.25" customHeight="1">
      <c r="A9" s="29" t="s">
        <v>404</v>
      </c>
      <c r="B9" s="32">
        <v>1910</v>
      </c>
      <c r="C9" s="36">
        <v>1650</v>
      </c>
      <c r="D9" s="32">
        <f t="shared" si="1"/>
        <v>-260</v>
      </c>
      <c r="E9" s="40">
        <f t="shared" si="0"/>
        <v>-13.6</v>
      </c>
    </row>
    <row r="10" spans="1:5" s="19" customFormat="1" ht="17.25" customHeight="1">
      <c r="A10" s="29" t="s">
        <v>405</v>
      </c>
      <c r="B10" s="32">
        <v>500</v>
      </c>
      <c r="C10" s="36">
        <v>535</v>
      </c>
      <c r="D10" s="32">
        <f t="shared" si="1"/>
        <v>35</v>
      </c>
      <c r="E10" s="40">
        <f t="shared" si="0"/>
        <v>7</v>
      </c>
    </row>
    <row r="11" spans="1:5" s="19" customFormat="1" ht="17.25" customHeight="1">
      <c r="A11" s="29" t="s">
        <v>406</v>
      </c>
      <c r="B11" s="32">
        <v>250</v>
      </c>
      <c r="C11" s="36">
        <v>269</v>
      </c>
      <c r="D11" s="32">
        <f t="shared" si="1"/>
        <v>19</v>
      </c>
      <c r="E11" s="40">
        <f t="shared" si="0"/>
        <v>7.6</v>
      </c>
    </row>
    <row r="12" spans="1:5" s="19" customFormat="1" ht="17.25" customHeight="1">
      <c r="A12" s="29" t="s">
        <v>407</v>
      </c>
      <c r="B12" s="32">
        <v>500</v>
      </c>
      <c r="C12" s="36">
        <v>750</v>
      </c>
      <c r="D12" s="32">
        <f t="shared" si="1"/>
        <v>250</v>
      </c>
      <c r="E12" s="40">
        <f t="shared" si="0"/>
        <v>50</v>
      </c>
    </row>
    <row r="13" spans="1:5" s="19" customFormat="1" ht="17.25" customHeight="1">
      <c r="A13" s="29" t="s">
        <v>408</v>
      </c>
      <c r="B13" s="32">
        <v>460</v>
      </c>
      <c r="C13" s="36">
        <v>498</v>
      </c>
      <c r="D13" s="32">
        <f t="shared" si="1"/>
        <v>38</v>
      </c>
      <c r="E13" s="40">
        <f t="shared" si="0"/>
        <v>8.3</v>
      </c>
    </row>
    <row r="14" spans="1:5" s="19" customFormat="1" ht="17.25" customHeight="1">
      <c r="A14" s="29" t="s">
        <v>409</v>
      </c>
      <c r="B14" s="32">
        <v>180</v>
      </c>
      <c r="C14" s="36">
        <v>200</v>
      </c>
      <c r="D14" s="32">
        <f t="shared" si="1"/>
        <v>20</v>
      </c>
      <c r="E14" s="40">
        <f t="shared" si="0"/>
        <v>11.1</v>
      </c>
    </row>
    <row r="15" spans="1:5" s="19" customFormat="1" ht="17.25" customHeight="1">
      <c r="A15" s="29" t="s">
        <v>410</v>
      </c>
      <c r="B15" s="32">
        <v>832</v>
      </c>
      <c r="C15" s="36">
        <v>924</v>
      </c>
      <c r="D15" s="32">
        <f t="shared" si="1"/>
        <v>92</v>
      </c>
      <c r="E15" s="40">
        <f t="shared" si="0"/>
        <v>11.1</v>
      </c>
    </row>
    <row r="16" spans="1:5" s="19" customFormat="1" ht="17.25" customHeight="1">
      <c r="A16" s="29" t="s">
        <v>411</v>
      </c>
      <c r="B16" s="32">
        <v>723</v>
      </c>
      <c r="C16" s="36">
        <v>900</v>
      </c>
      <c r="D16" s="32">
        <f t="shared" si="1"/>
        <v>177</v>
      </c>
      <c r="E16" s="40">
        <f t="shared" si="0"/>
        <v>24.5</v>
      </c>
    </row>
    <row r="17" spans="1:5" s="19" customFormat="1" ht="17.25" customHeight="1">
      <c r="A17" s="29" t="s">
        <v>412</v>
      </c>
      <c r="B17" s="32">
        <v>450</v>
      </c>
      <c r="C17" s="36">
        <v>400</v>
      </c>
      <c r="D17" s="32">
        <f t="shared" si="1"/>
        <v>-50</v>
      </c>
      <c r="E17" s="40">
        <f t="shared" si="0"/>
        <v>-11.1</v>
      </c>
    </row>
    <row r="18" spans="1:5" s="19" customFormat="1" ht="17.25" customHeight="1">
      <c r="A18" s="29" t="s">
        <v>413</v>
      </c>
      <c r="B18" s="32">
        <v>14</v>
      </c>
      <c r="C18" s="36">
        <f>1501</f>
        <v>1501</v>
      </c>
      <c r="D18" s="32">
        <f t="shared" si="1"/>
        <v>1487</v>
      </c>
      <c r="E18" s="40">
        <f t="shared" si="0"/>
        <v>10621.4</v>
      </c>
    </row>
    <row r="19" spans="1:5" s="19" customFormat="1" ht="17.25" customHeight="1">
      <c r="A19" s="29" t="s">
        <v>414</v>
      </c>
      <c r="B19" s="32">
        <v>1950</v>
      </c>
      <c r="C19" s="36">
        <v>3627</v>
      </c>
      <c r="D19" s="32">
        <f t="shared" si="1"/>
        <v>1677</v>
      </c>
      <c r="E19" s="40">
        <f t="shared" si="0"/>
        <v>86</v>
      </c>
    </row>
    <row r="20" spans="1:5" s="19" customFormat="1" ht="17.25" customHeight="1">
      <c r="A20" s="29" t="s">
        <v>415</v>
      </c>
      <c r="B20" s="32">
        <v>1076</v>
      </c>
      <c r="C20" s="36">
        <v>1200</v>
      </c>
      <c r="D20" s="32">
        <f t="shared" si="1"/>
        <v>124</v>
      </c>
      <c r="E20" s="40">
        <f t="shared" si="0"/>
        <v>11.5</v>
      </c>
    </row>
    <row r="21" spans="1:5" s="19" customFormat="1" ht="17.25" customHeight="1">
      <c r="A21" s="29" t="s">
        <v>416</v>
      </c>
      <c r="B21" s="32"/>
      <c r="C21" s="32"/>
      <c r="D21" s="32"/>
      <c r="E21" s="40"/>
    </row>
    <row r="22" spans="1:5" s="19" customFormat="1" ht="17.25" customHeight="1">
      <c r="A22" s="17" t="s">
        <v>417</v>
      </c>
      <c r="B22" s="32">
        <f>SUM(B23:B28)</f>
        <v>9985</v>
      </c>
      <c r="C22" s="32">
        <f>SUM(C23:C28)</f>
        <v>9301</v>
      </c>
      <c r="D22" s="32">
        <f>SUM(D23:D28)</f>
        <v>-684</v>
      </c>
      <c r="E22" s="40">
        <f aca="true" t="shared" si="2" ref="E22:E28">ROUND(SUM(D22/B22*100),1)</f>
        <v>-6.9</v>
      </c>
    </row>
    <row r="23" spans="1:5" s="19" customFormat="1" ht="17.25" customHeight="1">
      <c r="A23" s="29" t="s">
        <v>418</v>
      </c>
      <c r="B23" s="32">
        <v>950</v>
      </c>
      <c r="C23" s="36">
        <v>950</v>
      </c>
      <c r="D23" s="32">
        <f aca="true" t="shared" si="3" ref="D23:D28">SUM(C23-B23)</f>
        <v>0</v>
      </c>
      <c r="E23" s="40">
        <f t="shared" si="2"/>
        <v>0</v>
      </c>
    </row>
    <row r="24" spans="1:5" s="19" customFormat="1" ht="17.25" customHeight="1">
      <c r="A24" s="29" t="s">
        <v>419</v>
      </c>
      <c r="B24" s="32">
        <v>3300</v>
      </c>
      <c r="C24" s="36">
        <v>3015</v>
      </c>
      <c r="D24" s="32">
        <f t="shared" si="3"/>
        <v>-285</v>
      </c>
      <c r="E24" s="40">
        <f t="shared" si="2"/>
        <v>-8.6</v>
      </c>
    </row>
    <row r="25" spans="1:5" s="19" customFormat="1" ht="17.25" customHeight="1">
      <c r="A25" s="29" t="s">
        <v>420</v>
      </c>
      <c r="B25" s="32">
        <v>3000</v>
      </c>
      <c r="C25" s="36">
        <v>2500</v>
      </c>
      <c r="D25" s="32">
        <f t="shared" si="3"/>
        <v>-500</v>
      </c>
      <c r="E25" s="40">
        <f t="shared" si="2"/>
        <v>-16.7</v>
      </c>
    </row>
    <row r="26" spans="1:5" s="19" customFormat="1" ht="17.25" customHeight="1">
      <c r="A26" s="29" t="s">
        <v>421</v>
      </c>
      <c r="B26" s="32">
        <v>0</v>
      </c>
      <c r="C26" s="36">
        <v>0</v>
      </c>
      <c r="D26" s="37"/>
      <c r="E26" s="40"/>
    </row>
    <row r="27" spans="1:5" s="19" customFormat="1" ht="17.25" customHeight="1">
      <c r="A27" s="29" t="s">
        <v>422</v>
      </c>
      <c r="B27" s="32">
        <v>2553</v>
      </c>
      <c r="C27" s="36">
        <v>2836</v>
      </c>
      <c r="D27" s="32">
        <f t="shared" si="3"/>
        <v>283</v>
      </c>
      <c r="E27" s="40">
        <f t="shared" si="2"/>
        <v>11.1</v>
      </c>
    </row>
    <row r="28" spans="1:5" s="19" customFormat="1" ht="17.25" customHeight="1">
      <c r="A28" s="29" t="s">
        <v>423</v>
      </c>
      <c r="B28" s="32">
        <v>182</v>
      </c>
      <c r="C28" s="36">
        <v>0</v>
      </c>
      <c r="D28" s="32">
        <f t="shared" si="3"/>
        <v>-182</v>
      </c>
      <c r="E28" s="40">
        <f t="shared" si="2"/>
        <v>-100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</sheetData>
  <mergeCells count="5">
    <mergeCell ref="A1:E1"/>
    <mergeCell ref="A3:A4"/>
    <mergeCell ref="B3:B4"/>
    <mergeCell ref="C3:C4"/>
    <mergeCell ref="D3:E3"/>
  </mergeCells>
  <printOptions horizontalCentered="1"/>
  <pageMargins left="0.7480314960629921" right="0.7480314960629921" top="0.6299212598425197" bottom="0.6299212598425197" header="0.5118110236220472" footer="0.5118110236220472"/>
  <pageSetup firstPageNumber="26" useFirstPageNumber="1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workbookViewId="0" topLeftCell="A1">
      <selection activeCell="A1" sqref="A1:E1"/>
    </sheetView>
  </sheetViews>
  <sheetFormatPr defaultColWidth="9.16015625" defaultRowHeight="12.75" customHeight="1"/>
  <cols>
    <col min="1" max="1" width="49.83203125" style="1" customWidth="1"/>
    <col min="2" max="5" width="27.16015625" style="1" customWidth="1"/>
    <col min="6" max="238" width="9.16015625" style="1" customWidth="1"/>
    <col min="239" max="240" width="9.16015625" style="2" customWidth="1"/>
    <col min="241" max="16384" width="9.16015625" style="2" customWidth="1"/>
  </cols>
  <sheetData>
    <row r="1" spans="1:255" s="1" customFormat="1" ht="25.5" customHeight="1">
      <c r="A1" s="45" t="s">
        <v>436</v>
      </c>
      <c r="B1" s="45"/>
      <c r="C1" s="45"/>
      <c r="D1" s="45"/>
      <c r="E1" s="45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17.25" customHeight="1">
      <c r="A2" s="3"/>
      <c r="B2" s="3"/>
      <c r="C2" s="3"/>
      <c r="D2" s="3"/>
      <c r="E2" s="4" t="s">
        <v>0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7.25" customHeight="1">
      <c r="A3" s="42" t="s">
        <v>397</v>
      </c>
      <c r="B3" s="47" t="s">
        <v>2</v>
      </c>
      <c r="C3" s="47" t="s">
        <v>3</v>
      </c>
      <c r="D3" s="46" t="s">
        <v>4</v>
      </c>
      <c r="E3" s="46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5" ht="22.5" customHeight="1">
      <c r="A4" s="43"/>
      <c r="B4" s="47"/>
      <c r="C4" s="47"/>
      <c r="D4" s="5" t="s">
        <v>5</v>
      </c>
      <c r="E4" s="5" t="s">
        <v>6</v>
      </c>
    </row>
    <row r="5" spans="1:5" ht="18" customHeight="1">
      <c r="A5" s="7" t="s">
        <v>7</v>
      </c>
      <c r="B5" s="8">
        <f>SUM(B6:B27)</f>
        <v>108361</v>
      </c>
      <c r="C5" s="8">
        <f>SUM(C6:C27)</f>
        <v>84949</v>
      </c>
      <c r="D5" s="9">
        <f>SUM(C5-B5)</f>
        <v>-23412</v>
      </c>
      <c r="E5" s="38">
        <f>SUM(D5/B5*100)</f>
        <v>-21.605559195651573</v>
      </c>
    </row>
    <row r="6" spans="1:5" ht="18" customHeight="1">
      <c r="A6" s="10" t="s">
        <v>8</v>
      </c>
      <c r="B6" s="11">
        <v>15410</v>
      </c>
      <c r="C6" s="11">
        <v>15891</v>
      </c>
      <c r="D6" s="9">
        <f aca="true" t="shared" si="0" ref="D6:D27">SUM(C6-B6)</f>
        <v>481</v>
      </c>
      <c r="E6" s="38">
        <f aca="true" t="shared" si="1" ref="E6:E27">SUM(D6/B6*100)</f>
        <v>3.1213497728747566</v>
      </c>
    </row>
    <row r="7" spans="1:5" ht="18" customHeight="1">
      <c r="A7" s="10" t="s">
        <v>9</v>
      </c>
      <c r="B7" s="11">
        <v>60</v>
      </c>
      <c r="C7" s="11">
        <v>75</v>
      </c>
      <c r="D7" s="9">
        <f t="shared" si="0"/>
        <v>15</v>
      </c>
      <c r="E7" s="38">
        <f t="shared" si="1"/>
        <v>25</v>
      </c>
    </row>
    <row r="8" spans="1:5" ht="18" customHeight="1">
      <c r="A8" s="10" t="s">
        <v>10</v>
      </c>
      <c r="B8" s="11">
        <v>6983</v>
      </c>
      <c r="C8" s="11">
        <v>6738</v>
      </c>
      <c r="D8" s="9">
        <f t="shared" si="0"/>
        <v>-245</v>
      </c>
      <c r="E8" s="38">
        <f t="shared" si="1"/>
        <v>-3.5085206931118433</v>
      </c>
    </row>
    <row r="9" spans="1:5" ht="18" customHeight="1">
      <c r="A9" s="10" t="s">
        <v>11</v>
      </c>
      <c r="B9" s="11">
        <v>27496</v>
      </c>
      <c r="C9" s="11">
        <v>25937</v>
      </c>
      <c r="D9" s="9">
        <f t="shared" si="0"/>
        <v>-1559</v>
      </c>
      <c r="E9" s="38">
        <f t="shared" si="1"/>
        <v>-5.669915624090777</v>
      </c>
    </row>
    <row r="10" spans="1:5" ht="18" customHeight="1">
      <c r="A10" s="10" t="s">
        <v>12</v>
      </c>
      <c r="B10" s="11">
        <v>118</v>
      </c>
      <c r="C10" s="11">
        <v>114</v>
      </c>
      <c r="D10" s="9">
        <f t="shared" si="0"/>
        <v>-4</v>
      </c>
      <c r="E10" s="38">
        <f t="shared" si="1"/>
        <v>-3.389830508474576</v>
      </c>
    </row>
    <row r="11" spans="1:5" ht="18" customHeight="1">
      <c r="A11" s="10" t="s">
        <v>13</v>
      </c>
      <c r="B11" s="11">
        <v>1378</v>
      </c>
      <c r="C11" s="11">
        <f>1300+144</f>
        <v>1444</v>
      </c>
      <c r="D11" s="9">
        <f t="shared" si="0"/>
        <v>66</v>
      </c>
      <c r="E11" s="38">
        <f t="shared" si="1"/>
        <v>4.78955007256894</v>
      </c>
    </row>
    <row r="12" spans="1:5" ht="18" customHeight="1">
      <c r="A12" s="10" t="s">
        <v>14</v>
      </c>
      <c r="B12" s="11">
        <f>11853+476</f>
        <v>12329</v>
      </c>
      <c r="C12" s="11">
        <f>6930+368</f>
        <v>7298</v>
      </c>
      <c r="D12" s="9">
        <f t="shared" si="0"/>
        <v>-5031</v>
      </c>
      <c r="E12" s="38">
        <f t="shared" si="1"/>
        <v>-40.80622921567037</v>
      </c>
    </row>
    <row r="13" spans="1:5" ht="18" customHeight="1">
      <c r="A13" s="10" t="s">
        <v>15</v>
      </c>
      <c r="B13" s="11">
        <f>13028+1039</f>
        <v>14067</v>
      </c>
      <c r="C13" s="11">
        <f>4958+421</f>
        <v>5379</v>
      </c>
      <c r="D13" s="9">
        <f t="shared" si="0"/>
        <v>-8688</v>
      </c>
      <c r="E13" s="38">
        <f t="shared" si="1"/>
        <v>-61.761569631051394</v>
      </c>
    </row>
    <row r="14" spans="1:5" ht="18" customHeight="1">
      <c r="A14" s="10" t="s">
        <v>16</v>
      </c>
      <c r="B14" s="11">
        <v>1381</v>
      </c>
      <c r="C14" s="11">
        <v>1033</v>
      </c>
      <c r="D14" s="9">
        <f t="shared" si="0"/>
        <v>-348</v>
      </c>
      <c r="E14" s="38">
        <f t="shared" si="1"/>
        <v>-25.19913106444605</v>
      </c>
    </row>
    <row r="15" spans="1:5" ht="18" customHeight="1">
      <c r="A15" s="10" t="s">
        <v>17</v>
      </c>
      <c r="B15" s="11">
        <v>2671</v>
      </c>
      <c r="C15" s="11">
        <v>2617</v>
      </c>
      <c r="D15" s="9">
        <f t="shared" si="0"/>
        <v>-54</v>
      </c>
      <c r="E15" s="38">
        <f t="shared" si="1"/>
        <v>-2.021714713590416</v>
      </c>
    </row>
    <row r="16" spans="1:5" ht="18" customHeight="1">
      <c r="A16" s="10" t="s">
        <v>18</v>
      </c>
      <c r="B16" s="11">
        <v>22089</v>
      </c>
      <c r="C16" s="11">
        <f>4079+3342</f>
        <v>7421</v>
      </c>
      <c r="D16" s="9">
        <f t="shared" si="0"/>
        <v>-14668</v>
      </c>
      <c r="E16" s="38">
        <f t="shared" si="1"/>
        <v>-66.4040925347458</v>
      </c>
    </row>
    <row r="17" spans="1:5" ht="18" customHeight="1">
      <c r="A17" s="10" t="s">
        <v>19</v>
      </c>
      <c r="B17" s="11">
        <v>170</v>
      </c>
      <c r="C17" s="11">
        <v>332</v>
      </c>
      <c r="D17" s="9">
        <f t="shared" si="0"/>
        <v>162</v>
      </c>
      <c r="E17" s="38">
        <f t="shared" si="1"/>
        <v>95.29411764705881</v>
      </c>
    </row>
    <row r="18" spans="1:5" ht="18" customHeight="1">
      <c r="A18" s="27" t="s">
        <v>20</v>
      </c>
      <c r="B18" s="11">
        <v>514</v>
      </c>
      <c r="C18" s="11">
        <v>704</v>
      </c>
      <c r="D18" s="9">
        <f t="shared" si="0"/>
        <v>190</v>
      </c>
      <c r="E18" s="38">
        <f t="shared" si="1"/>
        <v>36.964980544747085</v>
      </c>
    </row>
    <row r="19" spans="1:5" ht="18" customHeight="1">
      <c r="A19" s="27" t="s">
        <v>21</v>
      </c>
      <c r="B19" s="11">
        <v>819</v>
      </c>
      <c r="C19" s="11">
        <v>1193</v>
      </c>
      <c r="D19" s="9">
        <f t="shared" si="0"/>
        <v>374</v>
      </c>
      <c r="E19" s="38">
        <f t="shared" si="1"/>
        <v>45.66544566544567</v>
      </c>
    </row>
    <row r="20" spans="1:5" ht="18" customHeight="1">
      <c r="A20" s="10" t="s">
        <v>22</v>
      </c>
      <c r="B20" s="11"/>
      <c r="C20" s="11"/>
      <c r="D20" s="9">
        <f t="shared" si="0"/>
        <v>0</v>
      </c>
      <c r="E20" s="38"/>
    </row>
    <row r="21" spans="1:5" ht="18" customHeight="1">
      <c r="A21" s="27" t="s">
        <v>23</v>
      </c>
      <c r="B21" s="11"/>
      <c r="C21" s="11"/>
      <c r="D21" s="9">
        <f t="shared" si="0"/>
        <v>0</v>
      </c>
      <c r="E21" s="38"/>
    </row>
    <row r="22" spans="1:5" ht="18" customHeight="1">
      <c r="A22" s="27" t="s">
        <v>24</v>
      </c>
      <c r="B22" s="11">
        <v>689</v>
      </c>
      <c r="C22" s="11">
        <v>714</v>
      </c>
      <c r="D22" s="9">
        <f t="shared" si="0"/>
        <v>25</v>
      </c>
      <c r="E22" s="38">
        <f t="shared" si="1"/>
        <v>3.6284470246734397</v>
      </c>
    </row>
    <row r="23" spans="1:5" ht="18" customHeight="1">
      <c r="A23" s="27" t="s">
        <v>25</v>
      </c>
      <c r="B23" s="11">
        <v>522</v>
      </c>
      <c r="C23" s="11"/>
      <c r="D23" s="9">
        <f t="shared" si="0"/>
        <v>-522</v>
      </c>
      <c r="E23" s="38">
        <f t="shared" si="1"/>
        <v>-100</v>
      </c>
    </row>
    <row r="24" spans="1:5" ht="18" customHeight="1">
      <c r="A24" s="27" t="s">
        <v>26</v>
      </c>
      <c r="B24" s="11">
        <v>259</v>
      </c>
      <c r="C24" s="11">
        <v>8</v>
      </c>
      <c r="D24" s="9">
        <f t="shared" si="0"/>
        <v>-251</v>
      </c>
      <c r="E24" s="38">
        <f t="shared" si="1"/>
        <v>-96.91119691119691</v>
      </c>
    </row>
    <row r="25" spans="1:5" ht="18" customHeight="1">
      <c r="A25" s="10" t="s">
        <v>27</v>
      </c>
      <c r="B25" s="11">
        <v>520</v>
      </c>
      <c r="C25" s="11">
        <v>500</v>
      </c>
      <c r="D25" s="9">
        <f t="shared" si="0"/>
        <v>-20</v>
      </c>
      <c r="E25" s="38">
        <f t="shared" si="1"/>
        <v>-3.8461538461538463</v>
      </c>
    </row>
    <row r="26" spans="1:5" ht="18" customHeight="1">
      <c r="A26" s="27" t="s">
        <v>28</v>
      </c>
      <c r="B26" s="11">
        <v>50</v>
      </c>
      <c r="C26" s="11">
        <v>1738</v>
      </c>
      <c r="D26" s="9">
        <f t="shared" si="0"/>
        <v>1688</v>
      </c>
      <c r="E26" s="38">
        <f t="shared" si="1"/>
        <v>3376</v>
      </c>
    </row>
    <row r="27" spans="1:5" ht="18" customHeight="1">
      <c r="A27" s="10" t="s">
        <v>29</v>
      </c>
      <c r="B27" s="11">
        <v>836</v>
      </c>
      <c r="C27" s="11">
        <v>5813</v>
      </c>
      <c r="D27" s="9">
        <f t="shared" si="0"/>
        <v>4977</v>
      </c>
      <c r="E27" s="38">
        <f t="shared" si="1"/>
        <v>595.334928229665</v>
      </c>
    </row>
    <row r="28" ht="21" customHeight="1">
      <c r="C28" s="12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480314960629921" right="0.7480314960629921" top="0.6299212598425197" bottom="0.4330708661417323" header="0.5118110236220472" footer="0.5118110236220472"/>
  <pageSetup firstPageNumber="27" useFirstPageNumber="1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6" sqref="D6"/>
    </sheetView>
  </sheetViews>
  <sheetFormatPr defaultColWidth="9.33203125" defaultRowHeight="11.25"/>
  <cols>
    <col min="1" max="1" width="50.16015625" style="2" customWidth="1"/>
    <col min="2" max="2" width="21.66015625" style="18" customWidth="1"/>
    <col min="3" max="3" width="54.66015625" style="2" customWidth="1"/>
    <col min="4" max="4" width="15" style="18" customWidth="1"/>
    <col min="5" max="5" width="12" style="19" hidden="1" customWidth="1"/>
    <col min="6" max="16384" width="9.33203125" style="19" customWidth="1"/>
  </cols>
  <sheetData>
    <row r="1" spans="1:4" ht="28.5" customHeight="1">
      <c r="A1" s="48" t="s">
        <v>437</v>
      </c>
      <c r="B1" s="48"/>
      <c r="C1" s="48"/>
      <c r="D1" s="48"/>
    </row>
    <row r="2" spans="1:4" ht="19.5" customHeight="1">
      <c r="A2" s="20"/>
      <c r="B2" s="21"/>
      <c r="C2" s="20"/>
      <c r="D2" s="30" t="s">
        <v>0</v>
      </c>
    </row>
    <row r="3" spans="1:4" ht="26.25" customHeight="1">
      <c r="A3" s="6" t="s">
        <v>1</v>
      </c>
      <c r="B3" s="22" t="s">
        <v>30</v>
      </c>
      <c r="C3" s="6" t="s">
        <v>1</v>
      </c>
      <c r="D3" s="22" t="s">
        <v>30</v>
      </c>
    </row>
    <row r="4" spans="1:4" ht="26.25" customHeight="1">
      <c r="A4" s="33" t="s">
        <v>31</v>
      </c>
      <c r="B4" s="34">
        <v>26900</v>
      </c>
      <c r="C4" s="33" t="s">
        <v>32</v>
      </c>
      <c r="D4" s="34">
        <v>84949</v>
      </c>
    </row>
    <row r="5" spans="1:4" ht="26.25" customHeight="1">
      <c r="A5" s="25" t="s">
        <v>33</v>
      </c>
      <c r="B5" s="32">
        <f>SUM(B6:B7)</f>
        <v>60968</v>
      </c>
      <c r="C5" s="25" t="s">
        <v>424</v>
      </c>
      <c r="D5" s="34">
        <f>SUM(D6:D8,D9:D10)</f>
        <v>6060</v>
      </c>
    </row>
    <row r="6" spans="1:4" ht="26.25" customHeight="1">
      <c r="A6" s="26" t="s">
        <v>429</v>
      </c>
      <c r="B6" s="32">
        <v>2833</v>
      </c>
      <c r="C6" s="35" t="s">
        <v>425</v>
      </c>
      <c r="D6" s="34">
        <v>5477</v>
      </c>
    </row>
    <row r="7" spans="1:4" ht="26.25" customHeight="1">
      <c r="A7" s="25" t="s">
        <v>430</v>
      </c>
      <c r="B7" s="32">
        <v>58135</v>
      </c>
      <c r="C7" s="35" t="s">
        <v>426</v>
      </c>
      <c r="D7" s="34">
        <v>583</v>
      </c>
    </row>
    <row r="8" spans="1:4" ht="26.25" customHeight="1">
      <c r="A8" s="16" t="s">
        <v>431</v>
      </c>
      <c r="B8" s="32"/>
      <c r="C8" s="25" t="s">
        <v>432</v>
      </c>
      <c r="D8" s="34"/>
    </row>
    <row r="9" spans="1:4" ht="26.25" customHeight="1">
      <c r="A9" s="25" t="s">
        <v>427</v>
      </c>
      <c r="B9" s="32"/>
      <c r="C9" s="26" t="s">
        <v>433</v>
      </c>
      <c r="D9" s="34"/>
    </row>
    <row r="10" spans="1:4" ht="26.25" customHeight="1">
      <c r="A10" s="25" t="s">
        <v>428</v>
      </c>
      <c r="B10" s="32">
        <f>3141</f>
        <v>3141</v>
      </c>
      <c r="C10" s="26" t="s">
        <v>434</v>
      </c>
      <c r="D10" s="34"/>
    </row>
    <row r="11" spans="1:4" ht="26.25" customHeight="1">
      <c r="A11" s="25"/>
      <c r="B11" s="32"/>
      <c r="C11" s="25"/>
      <c r="D11" s="34"/>
    </row>
    <row r="12" spans="1:4" ht="26.25" customHeight="1">
      <c r="A12" s="15" t="s">
        <v>52</v>
      </c>
      <c r="B12" s="32">
        <f>SUM(B4,B5,B9,B10)</f>
        <v>91009</v>
      </c>
      <c r="C12" s="15" t="s">
        <v>53</v>
      </c>
      <c r="D12" s="32">
        <f>SUM(D4,D5,D9,D10)</f>
        <v>91009</v>
      </c>
    </row>
    <row r="13" ht="22.5" customHeight="1"/>
    <row r="14" ht="22.5" customHeight="1"/>
    <row r="15" ht="22.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firstPageNumber="28" useFirstPageNumber="1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19" sqref="C19"/>
    </sheetView>
  </sheetViews>
  <sheetFormatPr defaultColWidth="12" defaultRowHeight="11.25"/>
  <cols>
    <col min="1" max="1" width="45.33203125" style="2" customWidth="1"/>
    <col min="2" max="2" width="28.66015625" style="18" customWidth="1"/>
    <col min="3" max="3" width="28.66015625" style="2" customWidth="1"/>
    <col min="4" max="4" width="28.66015625" style="18" customWidth="1"/>
    <col min="5" max="5" width="28.66015625" style="2" customWidth="1"/>
    <col min="6" max="252" width="12" style="2" customWidth="1"/>
  </cols>
  <sheetData>
    <row r="1" spans="1:5" s="19" customFormat="1" ht="25.5">
      <c r="A1" s="41" t="s">
        <v>438</v>
      </c>
      <c r="B1" s="41"/>
      <c r="C1" s="41"/>
      <c r="D1" s="41"/>
      <c r="E1" s="41"/>
    </row>
    <row r="2" spans="1:5" s="19" customFormat="1" ht="13.5">
      <c r="A2" s="13"/>
      <c r="B2" s="14"/>
      <c r="C2" s="2"/>
      <c r="E2" s="28" t="s">
        <v>0</v>
      </c>
    </row>
    <row r="3" spans="1:5" s="19" customFormat="1" ht="24" customHeight="1">
      <c r="A3" s="42" t="s">
        <v>397</v>
      </c>
      <c r="B3" s="42" t="s">
        <v>398</v>
      </c>
      <c r="C3" s="42" t="s">
        <v>3</v>
      </c>
      <c r="D3" s="44" t="s">
        <v>399</v>
      </c>
      <c r="E3" s="44"/>
    </row>
    <row r="4" spans="1:5" s="19" customFormat="1" ht="24" customHeight="1">
      <c r="A4" s="43"/>
      <c r="B4" s="43"/>
      <c r="C4" s="43"/>
      <c r="D4" s="15" t="s">
        <v>5</v>
      </c>
      <c r="E4" s="15" t="s">
        <v>400</v>
      </c>
    </row>
    <row r="5" spans="1:5" s="19" customFormat="1" ht="17.25" customHeight="1">
      <c r="A5" s="31" t="s">
        <v>31</v>
      </c>
      <c r="B5" s="36">
        <f>SUM(B6,B22)</f>
        <v>20400</v>
      </c>
      <c r="C5" s="36">
        <f>SUM(C6,C22)</f>
        <v>21900</v>
      </c>
      <c r="D5" s="36">
        <f>SUM(D6,D22)</f>
        <v>1500</v>
      </c>
      <c r="E5" s="39">
        <f aca="true" t="shared" si="0" ref="E5:E20">ROUND(SUM(D5/B5*100),1)</f>
        <v>7.4</v>
      </c>
    </row>
    <row r="6" spans="1:5" s="19" customFormat="1" ht="17.25" customHeight="1">
      <c r="A6" s="17" t="s">
        <v>401</v>
      </c>
      <c r="B6" s="32">
        <f>SUM(B7:B21)</f>
        <v>11853</v>
      </c>
      <c r="C6" s="32">
        <f>SUM(C7:C21)</f>
        <v>14314</v>
      </c>
      <c r="D6" s="32">
        <f>SUM(D7:D21)</f>
        <v>2461</v>
      </c>
      <c r="E6" s="40">
        <f t="shared" si="0"/>
        <v>20.8</v>
      </c>
    </row>
    <row r="7" spans="1:5" s="19" customFormat="1" ht="17.25" customHeight="1">
      <c r="A7" s="29" t="s">
        <v>402</v>
      </c>
      <c r="B7" s="32">
        <v>1795</v>
      </c>
      <c r="C7" s="36">
        <v>3464</v>
      </c>
      <c r="D7" s="32">
        <f aca="true" t="shared" si="1" ref="D7:D20">SUM(C7-B7)</f>
        <v>1669</v>
      </c>
      <c r="E7" s="40">
        <f t="shared" si="0"/>
        <v>93</v>
      </c>
    </row>
    <row r="8" spans="1:5" s="19" customFormat="1" ht="17.25" customHeight="1">
      <c r="A8" s="29" t="s">
        <v>403</v>
      </c>
      <c r="B8" s="32">
        <v>3052</v>
      </c>
      <c r="C8" s="36">
        <v>0</v>
      </c>
      <c r="D8" s="32">
        <f t="shared" si="1"/>
        <v>-3052</v>
      </c>
      <c r="E8" s="40">
        <f t="shared" si="0"/>
        <v>-100</v>
      </c>
    </row>
    <row r="9" spans="1:5" s="19" customFormat="1" ht="17.25" customHeight="1">
      <c r="A9" s="29" t="s">
        <v>404</v>
      </c>
      <c r="B9" s="32">
        <v>1610</v>
      </c>
      <c r="C9" s="36">
        <v>1350</v>
      </c>
      <c r="D9" s="32">
        <f t="shared" si="1"/>
        <v>-260</v>
      </c>
      <c r="E9" s="40">
        <f t="shared" si="0"/>
        <v>-16.1</v>
      </c>
    </row>
    <row r="10" spans="1:5" s="19" customFormat="1" ht="17.25" customHeight="1">
      <c r="A10" s="29" t="s">
        <v>405</v>
      </c>
      <c r="B10" s="32">
        <v>366</v>
      </c>
      <c r="C10" s="36">
        <v>423</v>
      </c>
      <c r="D10" s="32">
        <f t="shared" si="1"/>
        <v>57</v>
      </c>
      <c r="E10" s="40">
        <f t="shared" si="0"/>
        <v>15.6</v>
      </c>
    </row>
    <row r="11" spans="1:5" s="19" customFormat="1" ht="17.25" customHeight="1">
      <c r="A11" s="29" t="s">
        <v>406</v>
      </c>
      <c r="B11" s="32">
        <v>0</v>
      </c>
      <c r="C11" s="36">
        <v>0</v>
      </c>
      <c r="D11" s="32"/>
      <c r="E11" s="40"/>
    </row>
    <row r="12" spans="1:5" s="19" customFormat="1" ht="17.25" customHeight="1">
      <c r="A12" s="29" t="s">
        <v>407</v>
      </c>
      <c r="B12" s="32">
        <v>404</v>
      </c>
      <c r="C12" s="36">
        <v>641</v>
      </c>
      <c r="D12" s="32">
        <f t="shared" si="1"/>
        <v>237</v>
      </c>
      <c r="E12" s="40">
        <f t="shared" si="0"/>
        <v>58.7</v>
      </c>
    </row>
    <row r="13" spans="1:5" s="19" customFormat="1" ht="17.25" customHeight="1">
      <c r="A13" s="29" t="s">
        <v>408</v>
      </c>
      <c r="B13" s="32">
        <v>365</v>
      </c>
      <c r="C13" s="36">
        <v>427</v>
      </c>
      <c r="D13" s="32">
        <f t="shared" si="1"/>
        <v>62</v>
      </c>
      <c r="E13" s="40">
        <f t="shared" si="0"/>
        <v>17</v>
      </c>
    </row>
    <row r="14" spans="1:5" s="19" customFormat="1" ht="17.25" customHeight="1">
      <c r="A14" s="29" t="s">
        <v>409</v>
      </c>
      <c r="B14" s="32">
        <v>123</v>
      </c>
      <c r="C14" s="36">
        <v>156</v>
      </c>
      <c r="D14" s="32">
        <f t="shared" si="1"/>
        <v>33</v>
      </c>
      <c r="E14" s="40">
        <f t="shared" si="0"/>
        <v>26.8</v>
      </c>
    </row>
    <row r="15" spans="1:5" s="19" customFormat="1" ht="17.25" customHeight="1">
      <c r="A15" s="29" t="s">
        <v>410</v>
      </c>
      <c r="B15" s="32">
        <v>606</v>
      </c>
      <c r="C15" s="36">
        <v>684</v>
      </c>
      <c r="D15" s="32">
        <f t="shared" si="1"/>
        <v>78</v>
      </c>
      <c r="E15" s="40">
        <f t="shared" si="0"/>
        <v>12.9</v>
      </c>
    </row>
    <row r="16" spans="1:5" s="19" customFormat="1" ht="17.25" customHeight="1">
      <c r="A16" s="29" t="s">
        <v>411</v>
      </c>
      <c r="B16" s="32">
        <v>570</v>
      </c>
      <c r="C16" s="36">
        <v>792</v>
      </c>
      <c r="D16" s="32">
        <f t="shared" si="1"/>
        <v>222</v>
      </c>
      <c r="E16" s="40">
        <f t="shared" si="0"/>
        <v>38.9</v>
      </c>
    </row>
    <row r="17" spans="1:5" s="19" customFormat="1" ht="17.25" customHeight="1">
      <c r="A17" s="29" t="s">
        <v>412</v>
      </c>
      <c r="B17" s="32">
        <v>450</v>
      </c>
      <c r="C17" s="36">
        <v>400</v>
      </c>
      <c r="D17" s="32">
        <f t="shared" si="1"/>
        <v>-50</v>
      </c>
      <c r="E17" s="40">
        <f t="shared" si="0"/>
        <v>-11.1</v>
      </c>
    </row>
    <row r="18" spans="1:5" s="19" customFormat="1" ht="17.25" customHeight="1">
      <c r="A18" s="29" t="s">
        <v>413</v>
      </c>
      <c r="B18" s="32">
        <v>14</v>
      </c>
      <c r="C18" s="36">
        <f>1501</f>
        <v>1501</v>
      </c>
      <c r="D18" s="32">
        <f t="shared" si="1"/>
        <v>1487</v>
      </c>
      <c r="E18" s="40">
        <f t="shared" si="0"/>
        <v>10621.4</v>
      </c>
    </row>
    <row r="19" spans="1:5" s="19" customFormat="1" ht="17.25" customHeight="1">
      <c r="A19" s="29" t="s">
        <v>414</v>
      </c>
      <c r="B19" s="32">
        <v>1422</v>
      </c>
      <c r="C19" s="36">
        <v>3276</v>
      </c>
      <c r="D19" s="32">
        <f t="shared" si="1"/>
        <v>1854</v>
      </c>
      <c r="E19" s="40">
        <f t="shared" si="0"/>
        <v>130.4</v>
      </c>
    </row>
    <row r="20" spans="1:5" s="19" customFormat="1" ht="17.25" customHeight="1">
      <c r="A20" s="29" t="s">
        <v>415</v>
      </c>
      <c r="B20" s="32">
        <v>1076</v>
      </c>
      <c r="C20" s="36">
        <v>1200</v>
      </c>
      <c r="D20" s="32">
        <f t="shared" si="1"/>
        <v>124</v>
      </c>
      <c r="E20" s="40">
        <f t="shared" si="0"/>
        <v>11.5</v>
      </c>
    </row>
    <row r="21" spans="1:5" s="19" customFormat="1" ht="17.25" customHeight="1">
      <c r="A21" s="29" t="s">
        <v>416</v>
      </c>
      <c r="B21" s="32">
        <v>0</v>
      </c>
      <c r="C21" s="36">
        <v>0</v>
      </c>
      <c r="D21" s="32"/>
      <c r="E21" s="40"/>
    </row>
    <row r="22" spans="1:5" s="19" customFormat="1" ht="17.25" customHeight="1">
      <c r="A22" s="17" t="s">
        <v>417</v>
      </c>
      <c r="B22" s="32">
        <f>SUM(B23:B28)</f>
        <v>8547</v>
      </c>
      <c r="C22" s="32">
        <f>SUM(C23:C28)</f>
        <v>7586</v>
      </c>
      <c r="D22" s="32">
        <f>SUM(D23:D28)</f>
        <v>-961</v>
      </c>
      <c r="E22" s="40">
        <f>ROUND(SUM(D22/B22*100),1)</f>
        <v>-11.2</v>
      </c>
    </row>
    <row r="23" spans="1:5" s="19" customFormat="1" ht="17.25" customHeight="1">
      <c r="A23" s="29" t="s">
        <v>418</v>
      </c>
      <c r="B23" s="32">
        <v>950</v>
      </c>
      <c r="C23" s="36">
        <v>950</v>
      </c>
      <c r="D23" s="32">
        <f>SUM(C23-B23)</f>
        <v>0</v>
      </c>
      <c r="E23" s="40">
        <f>ROUND(SUM(D23/B23*100),1)</f>
        <v>0</v>
      </c>
    </row>
    <row r="24" spans="1:5" s="19" customFormat="1" ht="17.25" customHeight="1">
      <c r="A24" s="29" t="s">
        <v>419</v>
      </c>
      <c r="B24" s="32">
        <v>3250</v>
      </c>
      <c r="C24" s="36">
        <v>2967</v>
      </c>
      <c r="D24" s="32">
        <f>SUM(C24-B24)</f>
        <v>-283</v>
      </c>
      <c r="E24" s="40">
        <f>ROUND(SUM(D24/B24*100),1)</f>
        <v>-8.7</v>
      </c>
    </row>
    <row r="25" spans="1:5" s="19" customFormat="1" ht="17.25" customHeight="1">
      <c r="A25" s="29" t="s">
        <v>420</v>
      </c>
      <c r="B25" s="32">
        <v>2700</v>
      </c>
      <c r="C25" s="36">
        <v>2193</v>
      </c>
      <c r="D25" s="32">
        <f>SUM(C25-B25)</f>
        <v>-507</v>
      </c>
      <c r="E25" s="40">
        <f>ROUND(SUM(D25/B25*100),1)</f>
        <v>-18.8</v>
      </c>
    </row>
    <row r="26" spans="1:5" s="19" customFormat="1" ht="17.25" customHeight="1">
      <c r="A26" s="29" t="s">
        <v>421</v>
      </c>
      <c r="B26" s="32">
        <v>0</v>
      </c>
      <c r="C26" s="36">
        <v>0</v>
      </c>
      <c r="D26" s="37"/>
      <c r="E26" s="40"/>
    </row>
    <row r="27" spans="1:5" s="19" customFormat="1" ht="17.25" customHeight="1">
      <c r="A27" s="29" t="s">
        <v>422</v>
      </c>
      <c r="B27" s="32">
        <v>1529</v>
      </c>
      <c r="C27" s="36">
        <v>1476</v>
      </c>
      <c r="D27" s="32">
        <f>SUM(C27-B27)</f>
        <v>-53</v>
      </c>
      <c r="E27" s="40">
        <f>ROUND(SUM(D27/B27*100),1)</f>
        <v>-3.5</v>
      </c>
    </row>
    <row r="28" spans="1:5" s="19" customFormat="1" ht="17.25" customHeight="1">
      <c r="A28" s="29" t="s">
        <v>423</v>
      </c>
      <c r="B28" s="32">
        <v>118</v>
      </c>
      <c r="C28" s="36">
        <v>0</v>
      </c>
      <c r="D28" s="32">
        <f>SUM(C28-B28)</f>
        <v>-118</v>
      </c>
      <c r="E28" s="40">
        <f>ROUND(SUM(D28/B28*100),1)</f>
        <v>-100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</sheetData>
  <mergeCells count="5">
    <mergeCell ref="A1:E1"/>
    <mergeCell ref="A3:A4"/>
    <mergeCell ref="B3:B4"/>
    <mergeCell ref="C3:C4"/>
    <mergeCell ref="D3:E3"/>
  </mergeCells>
  <printOptions horizontalCentered="1"/>
  <pageMargins left="0.7480314960629921" right="0.7480314960629921" top="0.6299212598425197" bottom="0.6299212598425197" header="0.5118110236220472" footer="0.5118110236220472"/>
  <pageSetup firstPageNumber="29" useFirstPageNumber="1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369"/>
  <sheetViews>
    <sheetView showGridLines="0" showZeros="0" workbookViewId="0" topLeftCell="A1">
      <selection activeCell="C328" sqref="C328"/>
    </sheetView>
  </sheetViews>
  <sheetFormatPr defaultColWidth="9.16015625" defaultRowHeight="12.75" customHeight="1"/>
  <cols>
    <col min="1" max="1" width="73.66015625" style="1" customWidth="1"/>
    <col min="2" max="5" width="23.33203125" style="1" customWidth="1"/>
    <col min="6" max="238" width="9.16015625" style="1" customWidth="1"/>
    <col min="239" max="240" width="9.16015625" style="2" customWidth="1"/>
    <col min="241" max="16384" width="9.16015625" style="2" customWidth="1"/>
  </cols>
  <sheetData>
    <row r="1" spans="1:255" s="1" customFormat="1" ht="26.25" customHeight="1">
      <c r="A1" s="45" t="s">
        <v>439</v>
      </c>
      <c r="B1" s="45"/>
      <c r="C1" s="45"/>
      <c r="D1" s="45"/>
      <c r="E1" s="45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16.5" customHeight="1">
      <c r="A2" s="3"/>
      <c r="B2" s="3"/>
      <c r="C2" s="3"/>
      <c r="D2" s="3"/>
      <c r="E2" s="4" t="s">
        <v>0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8.75" customHeight="1">
      <c r="A3" s="46" t="s">
        <v>1</v>
      </c>
      <c r="B3" s="47" t="s">
        <v>2</v>
      </c>
      <c r="C3" s="47" t="s">
        <v>3</v>
      </c>
      <c r="D3" s="46" t="s">
        <v>4</v>
      </c>
      <c r="E3" s="46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5" ht="21" customHeight="1">
      <c r="A4" s="46"/>
      <c r="B4" s="47"/>
      <c r="C4" s="47"/>
      <c r="D4" s="5" t="s">
        <v>5</v>
      </c>
      <c r="E4" s="5" t="s">
        <v>6</v>
      </c>
    </row>
    <row r="5" spans="1:5" ht="20.25" customHeight="1">
      <c r="A5" s="7" t="s">
        <v>7</v>
      </c>
      <c r="B5" s="8">
        <f>SUM(B6,B85,B93,B114,B135,B139,B157,B199,B231,B243,B255,B291,B296,B302,B309,B316,B320,B323,B326,B329,B332)</f>
        <v>98340.03000000001</v>
      </c>
      <c r="C5" s="8">
        <f>SUM(C6,C85,C93,C114,C135,C139,C157,C199,C231,C243,C255,C291,C296,C302,C309,C316,C320,C323,C326,C329,C332)</f>
        <v>74648.59999999998</v>
      </c>
      <c r="D5" s="9">
        <f>SUM(C5-B5)</f>
        <v>-23691.430000000037</v>
      </c>
      <c r="E5" s="38">
        <f>SUM(D5/B5*100)</f>
        <v>-24.091338999998303</v>
      </c>
    </row>
    <row r="6" spans="1:5" ht="20.25" customHeight="1">
      <c r="A6" s="7" t="s">
        <v>8</v>
      </c>
      <c r="B6" s="8">
        <f>SUM(B7,B12,B17,B22,B26,B29,B34,B36,,B40,B44,B48,B51,B53,B57,B61,B64,B68,B71,B74,B77,B80,B83)</f>
        <v>9542.999999999996</v>
      </c>
      <c r="C6" s="8">
        <f>SUM(C7,C12,C17,C22,C26,C29,C34,C36,,C40,C44,C48,C51,C53,C57,C61,C64,C68,C71,C74,C77,C80,C83)</f>
        <v>9546.009999999998</v>
      </c>
      <c r="D6" s="9">
        <f aca="true" t="shared" si="0" ref="D6:D62">SUM(C6-B6)</f>
        <v>3.0100000000020373</v>
      </c>
      <c r="E6" s="38">
        <f aca="true" t="shared" si="1" ref="E6:E62">SUM(D6/B6*100)</f>
        <v>0.03154144399038079</v>
      </c>
    </row>
    <row r="7" spans="1:5" ht="20.25" customHeight="1">
      <c r="A7" s="7" t="s">
        <v>54</v>
      </c>
      <c r="B7" s="8">
        <f>SUM(B8:B11)</f>
        <v>413.10999999999996</v>
      </c>
      <c r="C7" s="8">
        <f>SUM(C8:C11)</f>
        <v>369.12</v>
      </c>
      <c r="D7" s="9">
        <f t="shared" si="0"/>
        <v>-43.98999999999995</v>
      </c>
      <c r="E7" s="38">
        <f t="shared" si="1"/>
        <v>-10.648495558083793</v>
      </c>
    </row>
    <row r="8" spans="1:5" ht="20.25" customHeight="1">
      <c r="A8" s="7" t="s">
        <v>55</v>
      </c>
      <c r="B8" s="8">
        <v>333.27</v>
      </c>
      <c r="C8" s="8">
        <v>289.12</v>
      </c>
      <c r="D8" s="9">
        <f t="shared" si="0"/>
        <v>-44.14999999999998</v>
      </c>
      <c r="E8" s="38">
        <f t="shared" si="1"/>
        <v>-13.24751702823536</v>
      </c>
    </row>
    <row r="9" spans="1:5" ht="20.25" customHeight="1">
      <c r="A9" s="7" t="s">
        <v>56</v>
      </c>
      <c r="B9" s="8">
        <v>21</v>
      </c>
      <c r="C9" s="8">
        <v>18</v>
      </c>
      <c r="D9" s="9">
        <f t="shared" si="0"/>
        <v>-3</v>
      </c>
      <c r="E9" s="38">
        <f t="shared" si="1"/>
        <v>-14.285714285714285</v>
      </c>
    </row>
    <row r="10" spans="1:5" ht="20.25" customHeight="1">
      <c r="A10" s="7" t="s">
        <v>57</v>
      </c>
      <c r="B10" s="8">
        <v>40</v>
      </c>
      <c r="C10" s="8">
        <v>40</v>
      </c>
      <c r="D10" s="9">
        <f t="shared" si="0"/>
        <v>0</v>
      </c>
      <c r="E10" s="38">
        <f t="shared" si="1"/>
        <v>0</v>
      </c>
    </row>
    <row r="11" spans="1:5" ht="20.25" customHeight="1">
      <c r="A11" s="7" t="s">
        <v>58</v>
      </c>
      <c r="B11" s="8">
        <v>18.84</v>
      </c>
      <c r="C11" s="8">
        <v>22</v>
      </c>
      <c r="D11" s="9">
        <f t="shared" si="0"/>
        <v>3.16</v>
      </c>
      <c r="E11" s="38">
        <f t="shared" si="1"/>
        <v>16.772823779193207</v>
      </c>
    </row>
    <row r="12" spans="1:5" ht="20.25" customHeight="1">
      <c r="A12" s="7" t="s">
        <v>59</v>
      </c>
      <c r="B12" s="8">
        <f>SUM(B13:B16)</f>
        <v>310.65999999999997</v>
      </c>
      <c r="C12" s="8">
        <f>SUM(C13:C16)</f>
        <v>310.53</v>
      </c>
      <c r="D12" s="9">
        <f t="shared" si="0"/>
        <v>-0.12999999999999545</v>
      </c>
      <c r="E12" s="38">
        <f t="shared" si="1"/>
        <v>-0.041846391553465354</v>
      </c>
    </row>
    <row r="13" spans="1:5" ht="20.25" customHeight="1">
      <c r="A13" s="7" t="s">
        <v>60</v>
      </c>
      <c r="B13" s="8">
        <v>245.32</v>
      </c>
      <c r="C13" s="8">
        <v>245.19</v>
      </c>
      <c r="D13" s="9">
        <f t="shared" si="0"/>
        <v>-0.12999999999999545</v>
      </c>
      <c r="E13" s="38">
        <f t="shared" si="1"/>
        <v>-0.05299201043534789</v>
      </c>
    </row>
    <row r="14" spans="1:5" ht="20.25" customHeight="1">
      <c r="A14" s="7" t="s">
        <v>61</v>
      </c>
      <c r="B14" s="8">
        <v>11</v>
      </c>
      <c r="C14" s="8">
        <v>5.82</v>
      </c>
      <c r="D14" s="9">
        <f t="shared" si="0"/>
        <v>-5.18</v>
      </c>
      <c r="E14" s="38">
        <f t="shared" si="1"/>
        <v>-47.090909090909086</v>
      </c>
    </row>
    <row r="15" spans="1:5" ht="20.25" customHeight="1">
      <c r="A15" s="7" t="s">
        <v>62</v>
      </c>
      <c r="B15" s="8">
        <v>40</v>
      </c>
      <c r="C15" s="8">
        <v>40</v>
      </c>
      <c r="D15" s="9">
        <f t="shared" si="0"/>
        <v>0</v>
      </c>
      <c r="E15" s="38">
        <f t="shared" si="1"/>
        <v>0</v>
      </c>
    </row>
    <row r="16" spans="1:5" ht="20.25" customHeight="1">
      <c r="A16" s="7" t="s">
        <v>63</v>
      </c>
      <c r="B16" s="8">
        <v>14.34</v>
      </c>
      <c r="C16" s="8">
        <v>19.52</v>
      </c>
      <c r="D16" s="9">
        <f t="shared" si="0"/>
        <v>5.18</v>
      </c>
      <c r="E16" s="38">
        <f t="shared" si="1"/>
        <v>36.122733612273365</v>
      </c>
    </row>
    <row r="17" spans="1:5" ht="20.25" customHeight="1">
      <c r="A17" s="7" t="s">
        <v>64</v>
      </c>
      <c r="B17" s="8">
        <f>SUM(B18:B21)</f>
        <v>1855.4299999999998</v>
      </c>
      <c r="C17" s="8">
        <f>SUM(C18:C21)</f>
        <v>1702.07</v>
      </c>
      <c r="D17" s="9">
        <f t="shared" si="0"/>
        <v>-153.3599999999999</v>
      </c>
      <c r="E17" s="38">
        <f t="shared" si="1"/>
        <v>-8.265469459909557</v>
      </c>
    </row>
    <row r="18" spans="1:5" ht="20.25" customHeight="1">
      <c r="A18" s="7" t="s">
        <v>65</v>
      </c>
      <c r="B18" s="8">
        <v>936.17</v>
      </c>
      <c r="C18" s="8">
        <v>982.86</v>
      </c>
      <c r="D18" s="9">
        <f t="shared" si="0"/>
        <v>46.690000000000055</v>
      </c>
      <c r="E18" s="38">
        <f t="shared" si="1"/>
        <v>4.987342042577743</v>
      </c>
    </row>
    <row r="19" spans="1:5" ht="20.25" customHeight="1">
      <c r="A19" s="7" t="s">
        <v>66</v>
      </c>
      <c r="B19" s="8">
        <v>623.26</v>
      </c>
      <c r="C19" s="8">
        <f>496.61+100</f>
        <v>596.61</v>
      </c>
      <c r="D19" s="9">
        <f t="shared" si="0"/>
        <v>-26.649999999999977</v>
      </c>
      <c r="E19" s="38">
        <f t="shared" si="1"/>
        <v>-4.275904117061897</v>
      </c>
    </row>
    <row r="20" spans="1:5" ht="20.25" customHeight="1">
      <c r="A20" s="7" t="s">
        <v>67</v>
      </c>
      <c r="B20" s="8"/>
      <c r="C20" s="8">
        <v>1</v>
      </c>
      <c r="D20" s="9">
        <f t="shared" si="0"/>
        <v>1</v>
      </c>
      <c r="E20" s="38"/>
    </row>
    <row r="21" spans="1:5" ht="20.25" customHeight="1">
      <c r="A21" s="7" t="s">
        <v>68</v>
      </c>
      <c r="B21" s="8">
        <v>296</v>
      </c>
      <c r="C21" s="8">
        <v>121.6</v>
      </c>
      <c r="D21" s="9">
        <f t="shared" si="0"/>
        <v>-174.4</v>
      </c>
      <c r="E21" s="38">
        <f t="shared" si="1"/>
        <v>-58.91891891891892</v>
      </c>
    </row>
    <row r="22" spans="1:5" ht="20.25" customHeight="1">
      <c r="A22" s="7" t="s">
        <v>69</v>
      </c>
      <c r="B22" s="8">
        <f>SUM(B23:B25)</f>
        <v>358.51</v>
      </c>
      <c r="C22" s="8">
        <f>SUM(C23:C25)</f>
        <v>348.9</v>
      </c>
      <c r="D22" s="9">
        <f t="shared" si="0"/>
        <v>-9.610000000000014</v>
      </c>
      <c r="E22" s="38">
        <f t="shared" si="1"/>
        <v>-2.680538897101898</v>
      </c>
    </row>
    <row r="23" spans="1:5" ht="20.25" customHeight="1">
      <c r="A23" s="7" t="s">
        <v>70</v>
      </c>
      <c r="B23" s="8">
        <v>230.14</v>
      </c>
      <c r="C23" s="8">
        <v>230.56</v>
      </c>
      <c r="D23" s="9">
        <f t="shared" si="0"/>
        <v>0.4200000000000159</v>
      </c>
      <c r="E23" s="38">
        <f t="shared" si="1"/>
        <v>0.18249761015035018</v>
      </c>
    </row>
    <row r="24" spans="1:5" ht="20.25" customHeight="1">
      <c r="A24" s="7" t="s">
        <v>71</v>
      </c>
      <c r="B24" s="8">
        <v>103.37</v>
      </c>
      <c r="C24" s="8">
        <v>74.2</v>
      </c>
      <c r="D24" s="9">
        <f t="shared" si="0"/>
        <v>-29.17</v>
      </c>
      <c r="E24" s="38">
        <f t="shared" si="1"/>
        <v>-28.2190190577537</v>
      </c>
    </row>
    <row r="25" spans="1:5" ht="20.25" customHeight="1">
      <c r="A25" s="7" t="s">
        <v>72</v>
      </c>
      <c r="B25" s="8">
        <v>25</v>
      </c>
      <c r="C25" s="8">
        <v>44.14</v>
      </c>
      <c r="D25" s="9">
        <f t="shared" si="0"/>
        <v>19.14</v>
      </c>
      <c r="E25" s="38">
        <f t="shared" si="1"/>
        <v>76.56</v>
      </c>
    </row>
    <row r="26" spans="1:5" ht="20.25" customHeight="1">
      <c r="A26" s="7" t="s">
        <v>73</v>
      </c>
      <c r="B26" s="8">
        <f>SUM(B27:B28)</f>
        <v>123.77</v>
      </c>
      <c r="C26" s="8">
        <f>SUM(C27:C28)</f>
        <v>122.86</v>
      </c>
      <c r="D26" s="9">
        <f t="shared" si="0"/>
        <v>-0.9099999999999966</v>
      </c>
      <c r="E26" s="38">
        <f t="shared" si="1"/>
        <v>-0.7352347095418894</v>
      </c>
    </row>
    <row r="27" spans="1:5" ht="20.25" customHeight="1">
      <c r="A27" s="7" t="s">
        <v>74</v>
      </c>
      <c r="B27" s="8">
        <v>108.75</v>
      </c>
      <c r="C27" s="8">
        <v>107.84</v>
      </c>
      <c r="D27" s="9">
        <f t="shared" si="0"/>
        <v>-0.9099999999999966</v>
      </c>
      <c r="E27" s="38">
        <f t="shared" si="1"/>
        <v>-0.8367816091953991</v>
      </c>
    </row>
    <row r="28" spans="1:5" ht="20.25" customHeight="1">
      <c r="A28" s="7" t="s">
        <v>75</v>
      </c>
      <c r="B28" s="8">
        <v>15.02</v>
      </c>
      <c r="C28" s="8">
        <v>15.02</v>
      </c>
      <c r="D28" s="9">
        <f t="shared" si="0"/>
        <v>0</v>
      </c>
      <c r="E28" s="38">
        <f t="shared" si="1"/>
        <v>0</v>
      </c>
    </row>
    <row r="29" spans="1:5" ht="20.25" customHeight="1">
      <c r="A29" s="7" t="s">
        <v>76</v>
      </c>
      <c r="B29" s="8">
        <f>SUM(B30:B33)</f>
        <v>903.84</v>
      </c>
      <c r="C29" s="8">
        <f>SUM(C30:C33)</f>
        <v>998.8</v>
      </c>
      <c r="D29" s="9">
        <f t="shared" si="0"/>
        <v>94.95999999999992</v>
      </c>
      <c r="E29" s="38">
        <f t="shared" si="1"/>
        <v>10.50628429810585</v>
      </c>
    </row>
    <row r="30" spans="1:5" ht="20.25" customHeight="1">
      <c r="A30" s="7" t="s">
        <v>77</v>
      </c>
      <c r="B30" s="8">
        <v>633.84</v>
      </c>
      <c r="C30" s="8">
        <f>506.65+200</f>
        <v>706.65</v>
      </c>
      <c r="D30" s="9">
        <f t="shared" si="0"/>
        <v>72.80999999999995</v>
      </c>
      <c r="E30" s="38">
        <f t="shared" si="1"/>
        <v>11.487126088602793</v>
      </c>
    </row>
    <row r="31" spans="1:5" ht="20.25" customHeight="1">
      <c r="A31" s="7" t="s">
        <v>78</v>
      </c>
      <c r="B31" s="8">
        <v>244</v>
      </c>
      <c r="C31" s="8">
        <f>111+30+20+32+20+20</f>
        <v>233</v>
      </c>
      <c r="D31" s="9">
        <f t="shared" si="0"/>
        <v>-11</v>
      </c>
      <c r="E31" s="38">
        <f t="shared" si="1"/>
        <v>-4.508196721311475</v>
      </c>
    </row>
    <row r="32" spans="1:5" ht="20.25" customHeight="1">
      <c r="A32" s="7" t="s">
        <v>79</v>
      </c>
      <c r="B32" s="8">
        <v>20</v>
      </c>
      <c r="C32" s="8">
        <v>20</v>
      </c>
      <c r="D32" s="9">
        <f t="shared" si="0"/>
        <v>0</v>
      </c>
      <c r="E32" s="38">
        <f t="shared" si="1"/>
        <v>0</v>
      </c>
    </row>
    <row r="33" spans="1:5" ht="20.25" customHeight="1">
      <c r="A33" s="7" t="s">
        <v>80</v>
      </c>
      <c r="B33" s="8">
        <v>6</v>
      </c>
      <c r="C33" s="8">
        <f>161.15-30-20-32-20-20</f>
        <v>39.150000000000006</v>
      </c>
      <c r="D33" s="9">
        <f t="shared" si="0"/>
        <v>33.150000000000006</v>
      </c>
      <c r="E33" s="38">
        <f t="shared" si="1"/>
        <v>552.5000000000001</v>
      </c>
    </row>
    <row r="34" spans="1:5" ht="20.25" customHeight="1">
      <c r="A34" s="7" t="s">
        <v>81</v>
      </c>
      <c r="B34" s="8">
        <f>SUM(B35:B35)</f>
        <v>960</v>
      </c>
      <c r="C34" s="8">
        <f>SUM(C35:C35)</f>
        <v>780</v>
      </c>
      <c r="D34" s="9">
        <f t="shared" si="0"/>
        <v>-180</v>
      </c>
      <c r="E34" s="38">
        <f t="shared" si="1"/>
        <v>-18.75</v>
      </c>
    </row>
    <row r="35" spans="1:5" ht="20.25" customHeight="1">
      <c r="A35" s="7" t="s">
        <v>435</v>
      </c>
      <c r="B35" s="8">
        <v>960</v>
      </c>
      <c r="C35" s="8">
        <v>780</v>
      </c>
      <c r="D35" s="9">
        <f t="shared" si="0"/>
        <v>-180</v>
      </c>
      <c r="E35" s="38">
        <f t="shared" si="1"/>
        <v>-18.75</v>
      </c>
    </row>
    <row r="36" spans="1:5" ht="20.25" customHeight="1">
      <c r="A36" s="7" t="s">
        <v>82</v>
      </c>
      <c r="B36" s="8">
        <f>SUM(B37:B39)</f>
        <v>274.82</v>
      </c>
      <c r="C36" s="8">
        <f>SUM(C37:C39)</f>
        <v>286.5</v>
      </c>
      <c r="D36" s="9">
        <f t="shared" si="0"/>
        <v>11.680000000000007</v>
      </c>
      <c r="E36" s="38">
        <f t="shared" si="1"/>
        <v>4.250054581180412</v>
      </c>
    </row>
    <row r="37" spans="1:5" ht="20.25" customHeight="1">
      <c r="A37" s="7" t="s">
        <v>83</v>
      </c>
      <c r="B37" s="8">
        <v>206.34</v>
      </c>
      <c r="C37" s="8">
        <v>241.62</v>
      </c>
      <c r="D37" s="9">
        <f t="shared" si="0"/>
        <v>35.28</v>
      </c>
      <c r="E37" s="38">
        <f t="shared" si="1"/>
        <v>17.097993602791508</v>
      </c>
    </row>
    <row r="38" spans="1:5" ht="20.25" customHeight="1">
      <c r="A38" s="7" t="s">
        <v>84</v>
      </c>
      <c r="B38" s="8">
        <v>56.48</v>
      </c>
      <c r="C38" s="8">
        <v>44.88</v>
      </c>
      <c r="D38" s="9">
        <f t="shared" si="0"/>
        <v>-11.599999999999994</v>
      </c>
      <c r="E38" s="38">
        <f t="shared" si="1"/>
        <v>-20.538243626062314</v>
      </c>
    </row>
    <row r="39" spans="1:5" ht="20.25" customHeight="1">
      <c r="A39" s="7" t="s">
        <v>85</v>
      </c>
      <c r="B39" s="8">
        <v>12</v>
      </c>
      <c r="C39" s="8"/>
      <c r="D39" s="9">
        <f t="shared" si="0"/>
        <v>-12</v>
      </c>
      <c r="E39" s="38">
        <f t="shared" si="1"/>
        <v>-100</v>
      </c>
    </row>
    <row r="40" spans="1:5" ht="20.25" customHeight="1">
      <c r="A40" s="7" t="s">
        <v>86</v>
      </c>
      <c r="B40" s="8">
        <f>SUM(B41:B43)</f>
        <v>308.40999999999997</v>
      </c>
      <c r="C40" s="8">
        <f>SUM(C41:C43)</f>
        <v>303.78</v>
      </c>
      <c r="D40" s="9">
        <f t="shared" si="0"/>
        <v>-4.6299999999999955</v>
      </c>
      <c r="E40" s="38">
        <f t="shared" si="1"/>
        <v>-1.5012483382510282</v>
      </c>
    </row>
    <row r="41" spans="1:5" ht="20.25" customHeight="1">
      <c r="A41" s="7" t="s">
        <v>87</v>
      </c>
      <c r="B41" s="8">
        <v>265.25</v>
      </c>
      <c r="C41" s="8">
        <v>269.62</v>
      </c>
      <c r="D41" s="9">
        <f t="shared" si="0"/>
        <v>4.3700000000000045</v>
      </c>
      <c r="E41" s="38">
        <f t="shared" si="1"/>
        <v>1.6475023562676736</v>
      </c>
    </row>
    <row r="42" spans="1:5" ht="20.25" customHeight="1">
      <c r="A42" s="7" t="s">
        <v>88</v>
      </c>
      <c r="B42" s="8">
        <v>39.16</v>
      </c>
      <c r="C42" s="8">
        <f>32.16+2</f>
        <v>34.16</v>
      </c>
      <c r="D42" s="9">
        <f t="shared" si="0"/>
        <v>-5</v>
      </c>
      <c r="E42" s="38">
        <f t="shared" si="1"/>
        <v>-12.768130745658837</v>
      </c>
    </row>
    <row r="43" spans="1:5" ht="20.25" customHeight="1">
      <c r="A43" s="7" t="s">
        <v>89</v>
      </c>
      <c r="B43" s="8">
        <v>4</v>
      </c>
      <c r="C43" s="8"/>
      <c r="D43" s="9">
        <f t="shared" si="0"/>
        <v>-4</v>
      </c>
      <c r="E43" s="38">
        <f t="shared" si="1"/>
        <v>-100</v>
      </c>
    </row>
    <row r="44" spans="1:5" ht="20.25" customHeight="1">
      <c r="A44" s="7" t="s">
        <v>90</v>
      </c>
      <c r="B44" s="8">
        <f>SUM(B45:B47)</f>
        <v>709.76</v>
      </c>
      <c r="C44" s="8">
        <f>SUM(C45:C47)</f>
        <v>718</v>
      </c>
      <c r="D44" s="9">
        <f t="shared" si="0"/>
        <v>8.240000000000009</v>
      </c>
      <c r="E44" s="38">
        <f t="shared" si="1"/>
        <v>1.1609558160504974</v>
      </c>
    </row>
    <row r="45" spans="1:5" ht="20.25" customHeight="1">
      <c r="A45" s="7" t="s">
        <v>91</v>
      </c>
      <c r="B45" s="8">
        <f>652.68-76.42</f>
        <v>576.26</v>
      </c>
      <c r="C45" s="8">
        <v>564</v>
      </c>
      <c r="D45" s="9">
        <f t="shared" si="0"/>
        <v>-12.259999999999991</v>
      </c>
      <c r="E45" s="38">
        <f t="shared" si="1"/>
        <v>-2.127511886995452</v>
      </c>
    </row>
    <row r="46" spans="1:5" ht="20.25" customHeight="1">
      <c r="A46" s="7" t="s">
        <v>92</v>
      </c>
      <c r="B46" s="8">
        <v>33.5</v>
      </c>
      <c r="C46" s="8">
        <v>54</v>
      </c>
      <c r="D46" s="9">
        <f t="shared" si="0"/>
        <v>20.5</v>
      </c>
      <c r="E46" s="38">
        <f t="shared" si="1"/>
        <v>61.19402985074627</v>
      </c>
    </row>
    <row r="47" spans="1:5" ht="20.25" customHeight="1">
      <c r="A47" s="7" t="s">
        <v>93</v>
      </c>
      <c r="B47" s="8">
        <v>100</v>
      </c>
      <c r="C47" s="8">
        <v>100</v>
      </c>
      <c r="D47" s="9">
        <f t="shared" si="0"/>
        <v>0</v>
      </c>
      <c r="E47" s="38">
        <f t="shared" si="1"/>
        <v>0</v>
      </c>
    </row>
    <row r="48" spans="1:5" ht="20.25" customHeight="1">
      <c r="A48" s="7" t="s">
        <v>94</v>
      </c>
      <c r="B48" s="8">
        <f>SUM(B49:B50)</f>
        <v>1540.3700000000001</v>
      </c>
      <c r="C48" s="8">
        <f>SUM(C49:C50)</f>
        <v>1838.98</v>
      </c>
      <c r="D48" s="9">
        <f t="shared" si="0"/>
        <v>298.6099999999999</v>
      </c>
      <c r="E48" s="38">
        <f t="shared" si="1"/>
        <v>19.385602160519866</v>
      </c>
    </row>
    <row r="49" spans="1:5" ht="20.25" customHeight="1">
      <c r="A49" s="7" t="s">
        <v>95</v>
      </c>
      <c r="B49" s="8">
        <v>1457.66</v>
      </c>
      <c r="C49" s="8">
        <v>1604.89</v>
      </c>
      <c r="D49" s="9">
        <f t="shared" si="0"/>
        <v>147.23000000000002</v>
      </c>
      <c r="E49" s="38">
        <f t="shared" si="1"/>
        <v>10.100434943676854</v>
      </c>
    </row>
    <row r="50" spans="1:5" ht="20.25" customHeight="1">
      <c r="A50" s="7" t="s">
        <v>96</v>
      </c>
      <c r="B50" s="8">
        <v>82.71</v>
      </c>
      <c r="C50" s="8">
        <v>234.09</v>
      </c>
      <c r="D50" s="9">
        <f t="shared" si="0"/>
        <v>151.38</v>
      </c>
      <c r="E50" s="38">
        <f t="shared" si="1"/>
        <v>183.02502720348207</v>
      </c>
    </row>
    <row r="51" spans="1:5" ht="20.25" customHeight="1">
      <c r="A51" s="7" t="s">
        <v>97</v>
      </c>
      <c r="B51" s="8">
        <f>SUM(B52)</f>
        <v>117.63</v>
      </c>
      <c r="C51" s="8"/>
      <c r="D51" s="9">
        <f t="shared" si="0"/>
        <v>-117.63</v>
      </c>
      <c r="E51" s="38">
        <f t="shared" si="1"/>
        <v>-100</v>
      </c>
    </row>
    <row r="52" spans="1:5" ht="20.25" customHeight="1">
      <c r="A52" s="7" t="s">
        <v>98</v>
      </c>
      <c r="B52" s="8">
        <v>117.63</v>
      </c>
      <c r="C52" s="8"/>
      <c r="D52" s="9">
        <f t="shared" si="0"/>
        <v>-117.63</v>
      </c>
      <c r="E52" s="38">
        <f t="shared" si="1"/>
        <v>-100</v>
      </c>
    </row>
    <row r="53" spans="1:5" ht="20.25" customHeight="1">
      <c r="A53" s="7" t="s">
        <v>99</v>
      </c>
      <c r="B53" s="8">
        <f>SUM(B54:B56)</f>
        <v>55.14</v>
      </c>
      <c r="C53" s="8">
        <f>SUM(C54:C56)</f>
        <v>58.09</v>
      </c>
      <c r="D53" s="9">
        <f t="shared" si="0"/>
        <v>2.950000000000003</v>
      </c>
      <c r="E53" s="38">
        <f t="shared" si="1"/>
        <v>5.350018135654702</v>
      </c>
    </row>
    <row r="54" spans="1:5" ht="20.25" customHeight="1">
      <c r="A54" s="7" t="s">
        <v>100</v>
      </c>
      <c r="B54" s="8">
        <v>54.04</v>
      </c>
      <c r="C54" s="8">
        <v>56.99</v>
      </c>
      <c r="D54" s="9">
        <f t="shared" si="0"/>
        <v>2.950000000000003</v>
      </c>
      <c r="E54" s="38">
        <f t="shared" si="1"/>
        <v>5.458919319022951</v>
      </c>
    </row>
    <row r="55" spans="1:5" ht="20.25" customHeight="1">
      <c r="A55" s="7" t="s">
        <v>101</v>
      </c>
      <c r="B55" s="8"/>
      <c r="C55" s="8">
        <v>1.1</v>
      </c>
      <c r="D55" s="9">
        <f t="shared" si="0"/>
        <v>1.1</v>
      </c>
      <c r="E55" s="38"/>
    </row>
    <row r="56" spans="1:5" ht="20.25" customHeight="1">
      <c r="A56" s="7" t="s">
        <v>102</v>
      </c>
      <c r="B56" s="8">
        <v>1.1</v>
      </c>
      <c r="C56" s="8"/>
      <c r="D56" s="9">
        <f t="shared" si="0"/>
        <v>-1.1</v>
      </c>
      <c r="E56" s="38">
        <f t="shared" si="1"/>
        <v>-100</v>
      </c>
    </row>
    <row r="57" spans="1:5" ht="20.25" customHeight="1">
      <c r="A57" s="7" t="s">
        <v>103</v>
      </c>
      <c r="B57" s="8">
        <f>SUM(B58:B60)</f>
        <v>89.49</v>
      </c>
      <c r="C57" s="8">
        <f>SUM(C58:C60)</f>
        <v>100</v>
      </c>
      <c r="D57" s="9">
        <f t="shared" si="0"/>
        <v>10.510000000000005</v>
      </c>
      <c r="E57" s="38">
        <f t="shared" si="1"/>
        <v>11.744328975304509</v>
      </c>
    </row>
    <row r="58" spans="1:5" ht="20.25" customHeight="1">
      <c r="A58" s="7" t="s">
        <v>104</v>
      </c>
      <c r="B58" s="8">
        <v>41.3</v>
      </c>
      <c r="C58" s="8">
        <v>42.03</v>
      </c>
      <c r="D58" s="9">
        <f t="shared" si="0"/>
        <v>0.730000000000004</v>
      </c>
      <c r="E58" s="38">
        <f t="shared" si="1"/>
        <v>1.767554479418896</v>
      </c>
    </row>
    <row r="59" spans="1:5" ht="20.25" customHeight="1">
      <c r="A59" s="7" t="s">
        <v>105</v>
      </c>
      <c r="B59" s="8">
        <v>43.19</v>
      </c>
      <c r="C59" s="8">
        <v>57.97</v>
      </c>
      <c r="D59" s="9">
        <f t="shared" si="0"/>
        <v>14.780000000000001</v>
      </c>
      <c r="E59" s="38">
        <f t="shared" si="1"/>
        <v>34.2208844639963</v>
      </c>
    </row>
    <row r="60" spans="1:5" ht="20.25" customHeight="1">
      <c r="A60" s="7" t="s">
        <v>106</v>
      </c>
      <c r="B60" s="8">
        <v>5</v>
      </c>
      <c r="C60" s="8"/>
      <c r="D60" s="9">
        <f t="shared" si="0"/>
        <v>-5</v>
      </c>
      <c r="E60" s="38">
        <f t="shared" si="1"/>
        <v>-100</v>
      </c>
    </row>
    <row r="61" spans="1:5" ht="20.25" customHeight="1">
      <c r="A61" s="7" t="s">
        <v>107</v>
      </c>
      <c r="B61" s="8">
        <f>SUM(B62:B63)</f>
        <v>35.11</v>
      </c>
      <c r="C61" s="8">
        <f>SUM(C62:C63)</f>
        <v>36.800000000000004</v>
      </c>
      <c r="D61" s="9">
        <f t="shared" si="0"/>
        <v>1.6900000000000048</v>
      </c>
      <c r="E61" s="38">
        <f t="shared" si="1"/>
        <v>4.813443463400755</v>
      </c>
    </row>
    <row r="62" spans="1:5" ht="20.25" customHeight="1">
      <c r="A62" s="7" t="s">
        <v>108</v>
      </c>
      <c r="B62" s="8">
        <v>31.91</v>
      </c>
      <c r="C62" s="8">
        <v>33.6</v>
      </c>
      <c r="D62" s="9">
        <f t="shared" si="0"/>
        <v>1.6900000000000013</v>
      </c>
      <c r="E62" s="38">
        <f t="shared" si="1"/>
        <v>5.296145408962712</v>
      </c>
    </row>
    <row r="63" spans="1:5" ht="20.25" customHeight="1">
      <c r="A63" s="7" t="s">
        <v>109</v>
      </c>
      <c r="B63" s="8">
        <v>3.2</v>
      </c>
      <c r="C63" s="8">
        <v>3.2</v>
      </c>
      <c r="D63" s="9">
        <f aca="true" t="shared" si="2" ref="D63:D126">SUM(C63-B63)</f>
        <v>0</v>
      </c>
      <c r="E63" s="38">
        <f aca="true" t="shared" si="3" ref="E63:E126">SUM(D63/B63*100)</f>
        <v>0</v>
      </c>
    </row>
    <row r="64" spans="1:5" ht="20.25" customHeight="1">
      <c r="A64" s="7" t="s">
        <v>110</v>
      </c>
      <c r="B64" s="8">
        <f>SUM(B65:B67)</f>
        <v>269.43</v>
      </c>
      <c r="C64" s="8">
        <f>SUM(C65:C67)</f>
        <v>262.36</v>
      </c>
      <c r="D64" s="9">
        <f t="shared" si="2"/>
        <v>-7.069999999999993</v>
      </c>
      <c r="E64" s="38">
        <f t="shared" si="3"/>
        <v>-2.624058196934266</v>
      </c>
    </row>
    <row r="65" spans="1:5" ht="20.25" customHeight="1">
      <c r="A65" s="7" t="s">
        <v>111</v>
      </c>
      <c r="B65" s="8">
        <v>240.99</v>
      </c>
      <c r="C65" s="8">
        <v>241.16</v>
      </c>
      <c r="D65" s="9">
        <f t="shared" si="2"/>
        <v>0.1699999999999875</v>
      </c>
      <c r="E65" s="38">
        <f t="shared" si="3"/>
        <v>0.07054234615543695</v>
      </c>
    </row>
    <row r="66" spans="1:5" ht="20.25" customHeight="1">
      <c r="A66" s="7" t="s">
        <v>112</v>
      </c>
      <c r="B66" s="8">
        <v>21.2</v>
      </c>
      <c r="C66" s="8">
        <v>21.2</v>
      </c>
      <c r="D66" s="9">
        <f t="shared" si="2"/>
        <v>0</v>
      </c>
      <c r="E66" s="38">
        <f t="shared" si="3"/>
        <v>0</v>
      </c>
    </row>
    <row r="67" spans="1:5" ht="20.25" customHeight="1">
      <c r="A67" s="7" t="s">
        <v>113</v>
      </c>
      <c r="B67" s="8">
        <v>7.24</v>
      </c>
      <c r="C67" s="8"/>
      <c r="D67" s="9">
        <f t="shared" si="2"/>
        <v>-7.24</v>
      </c>
      <c r="E67" s="38">
        <f t="shared" si="3"/>
        <v>-100</v>
      </c>
    </row>
    <row r="68" spans="1:5" ht="20.25" customHeight="1">
      <c r="A68" s="7" t="s">
        <v>114</v>
      </c>
      <c r="B68" s="8">
        <f>SUM(B69:B70)</f>
        <v>662.63</v>
      </c>
      <c r="C68" s="8">
        <f>SUM(C69:C70)</f>
        <v>691.63</v>
      </c>
      <c r="D68" s="9">
        <f t="shared" si="2"/>
        <v>29</v>
      </c>
      <c r="E68" s="38">
        <f t="shared" si="3"/>
        <v>4.376499705718123</v>
      </c>
    </row>
    <row r="69" spans="1:5" ht="20.25" customHeight="1">
      <c r="A69" s="7" t="s">
        <v>115</v>
      </c>
      <c r="B69" s="8">
        <v>549.93</v>
      </c>
      <c r="C69" s="8">
        <v>572.93</v>
      </c>
      <c r="D69" s="9">
        <f t="shared" si="2"/>
        <v>23</v>
      </c>
      <c r="E69" s="38">
        <f t="shared" si="3"/>
        <v>4.182350480970306</v>
      </c>
    </row>
    <row r="70" spans="1:5" ht="20.25" customHeight="1">
      <c r="A70" s="7" t="s">
        <v>116</v>
      </c>
      <c r="B70" s="8">
        <v>112.7</v>
      </c>
      <c r="C70" s="8">
        <f>112.7+4+2</f>
        <v>118.7</v>
      </c>
      <c r="D70" s="9">
        <f t="shared" si="2"/>
        <v>6</v>
      </c>
      <c r="E70" s="38">
        <f t="shared" si="3"/>
        <v>5.323868677905945</v>
      </c>
    </row>
    <row r="71" spans="1:5" ht="20.25" customHeight="1">
      <c r="A71" s="7" t="s">
        <v>117</v>
      </c>
      <c r="B71" s="8">
        <f>SUM(B72:B73)</f>
        <v>177.38</v>
      </c>
      <c r="C71" s="8">
        <f>SUM(C72:C73)</f>
        <v>231.2</v>
      </c>
      <c r="D71" s="9">
        <f t="shared" si="2"/>
        <v>53.81999999999999</v>
      </c>
      <c r="E71" s="38">
        <f t="shared" si="3"/>
        <v>30.341639418198213</v>
      </c>
    </row>
    <row r="72" spans="1:5" ht="20.25" customHeight="1">
      <c r="A72" s="7" t="s">
        <v>118</v>
      </c>
      <c r="B72" s="8">
        <v>142.38</v>
      </c>
      <c r="C72" s="8">
        <v>194.2</v>
      </c>
      <c r="D72" s="9">
        <f t="shared" si="2"/>
        <v>51.81999999999999</v>
      </c>
      <c r="E72" s="38">
        <f t="shared" si="3"/>
        <v>36.39556117432223</v>
      </c>
    </row>
    <row r="73" spans="1:5" ht="20.25" customHeight="1">
      <c r="A73" s="7" t="s">
        <v>119</v>
      </c>
      <c r="B73" s="8">
        <v>35</v>
      </c>
      <c r="C73" s="8">
        <f>35+2</f>
        <v>37</v>
      </c>
      <c r="D73" s="9">
        <f t="shared" si="2"/>
        <v>2</v>
      </c>
      <c r="E73" s="38">
        <f t="shared" si="3"/>
        <v>5.714285714285714</v>
      </c>
    </row>
    <row r="74" spans="1:5" ht="20.25" customHeight="1">
      <c r="A74" s="7" t="s">
        <v>120</v>
      </c>
      <c r="B74" s="8">
        <f>SUM(B75:B76)</f>
        <v>214.81</v>
      </c>
      <c r="C74" s="8">
        <f>SUM(C75:C76)</f>
        <v>220.84</v>
      </c>
      <c r="D74" s="9">
        <f t="shared" si="2"/>
        <v>6.030000000000001</v>
      </c>
      <c r="E74" s="38">
        <f t="shared" si="3"/>
        <v>2.8071318839905035</v>
      </c>
    </row>
    <row r="75" spans="1:5" ht="20.25" customHeight="1">
      <c r="A75" s="7" t="s">
        <v>121</v>
      </c>
      <c r="B75" s="8">
        <v>165.81</v>
      </c>
      <c r="C75" s="8">
        <v>171.84</v>
      </c>
      <c r="D75" s="9">
        <f t="shared" si="2"/>
        <v>6.030000000000001</v>
      </c>
      <c r="E75" s="38">
        <f t="shared" si="3"/>
        <v>3.6366925999638147</v>
      </c>
    </row>
    <row r="76" spans="1:5" ht="20.25" customHeight="1">
      <c r="A76" s="7" t="s">
        <v>122</v>
      </c>
      <c r="B76" s="8">
        <v>49</v>
      </c>
      <c r="C76" s="8">
        <v>49</v>
      </c>
      <c r="D76" s="9">
        <f t="shared" si="2"/>
        <v>0</v>
      </c>
      <c r="E76" s="38">
        <f t="shared" si="3"/>
        <v>0</v>
      </c>
    </row>
    <row r="77" spans="1:5" ht="20.25" customHeight="1">
      <c r="A77" s="7" t="s">
        <v>123</v>
      </c>
      <c r="B77" s="8">
        <f>SUM(B78:B79)</f>
        <v>93.47</v>
      </c>
      <c r="C77" s="8">
        <f>SUM(C78:C79)</f>
        <v>94.49000000000001</v>
      </c>
      <c r="D77" s="9">
        <f t="shared" si="2"/>
        <v>1.0200000000000102</v>
      </c>
      <c r="E77" s="38">
        <f t="shared" si="3"/>
        <v>1.0912592275596558</v>
      </c>
    </row>
    <row r="78" spans="1:5" ht="20.25" customHeight="1">
      <c r="A78" s="7" t="s">
        <v>124</v>
      </c>
      <c r="B78" s="8">
        <v>77.97</v>
      </c>
      <c r="C78" s="8">
        <v>78.04</v>
      </c>
      <c r="D78" s="9">
        <f t="shared" si="2"/>
        <v>0.07000000000000739</v>
      </c>
      <c r="E78" s="38">
        <f t="shared" si="3"/>
        <v>0.08977811978967218</v>
      </c>
    </row>
    <row r="79" spans="1:5" ht="20.25" customHeight="1">
      <c r="A79" s="7" t="s">
        <v>125</v>
      </c>
      <c r="B79" s="8">
        <v>15.5</v>
      </c>
      <c r="C79" s="8">
        <v>16.45</v>
      </c>
      <c r="D79" s="9">
        <f t="shared" si="2"/>
        <v>0.9499999999999993</v>
      </c>
      <c r="E79" s="38">
        <f t="shared" si="3"/>
        <v>6.129032258064512</v>
      </c>
    </row>
    <row r="80" spans="1:5" ht="20.25" customHeight="1">
      <c r="A80" s="7" t="s">
        <v>126</v>
      </c>
      <c r="B80" s="8">
        <f>SUM(B81:B82)</f>
        <v>24.92</v>
      </c>
      <c r="C80" s="8">
        <f>SUM(C81:C82)</f>
        <v>26.46</v>
      </c>
      <c r="D80" s="9">
        <f t="shared" si="2"/>
        <v>1.5399999999999991</v>
      </c>
      <c r="E80" s="38">
        <f t="shared" si="3"/>
        <v>6.179775280898872</v>
      </c>
    </row>
    <row r="81" spans="1:5" ht="20.25" customHeight="1">
      <c r="A81" s="7" t="s">
        <v>127</v>
      </c>
      <c r="B81" s="8">
        <v>23.42</v>
      </c>
      <c r="C81" s="8">
        <v>24.96</v>
      </c>
      <c r="D81" s="9">
        <f t="shared" si="2"/>
        <v>1.5399999999999991</v>
      </c>
      <c r="E81" s="38">
        <f t="shared" si="3"/>
        <v>6.575576430401362</v>
      </c>
    </row>
    <row r="82" spans="1:5" ht="20.25" customHeight="1">
      <c r="A82" s="7" t="s">
        <v>128</v>
      </c>
      <c r="B82" s="8">
        <v>1.5</v>
      </c>
      <c r="C82" s="8">
        <v>1.5</v>
      </c>
      <c r="D82" s="9">
        <f t="shared" si="2"/>
        <v>0</v>
      </c>
      <c r="E82" s="38">
        <f t="shared" si="3"/>
        <v>0</v>
      </c>
    </row>
    <row r="83" spans="1:5" ht="20.25" customHeight="1">
      <c r="A83" s="7" t="s">
        <v>129</v>
      </c>
      <c r="B83" s="8">
        <f>SUM(B84)</f>
        <v>44.31</v>
      </c>
      <c r="C83" s="8">
        <f>SUM(C84)</f>
        <v>44.6</v>
      </c>
      <c r="D83" s="9">
        <f t="shared" si="2"/>
        <v>0.28999999999999915</v>
      </c>
      <c r="E83" s="38">
        <f t="shared" si="3"/>
        <v>0.6544798013992308</v>
      </c>
    </row>
    <row r="84" spans="1:5" ht="20.25" customHeight="1">
      <c r="A84" s="7" t="s">
        <v>130</v>
      </c>
      <c r="B84" s="8">
        <v>44.31</v>
      </c>
      <c r="C84" s="8">
        <v>44.6</v>
      </c>
      <c r="D84" s="9">
        <f t="shared" si="2"/>
        <v>0.28999999999999915</v>
      </c>
      <c r="E84" s="38">
        <f t="shared" si="3"/>
        <v>0.6544798013992308</v>
      </c>
    </row>
    <row r="85" spans="1:5" ht="20.25" customHeight="1">
      <c r="A85" s="7" t="s">
        <v>9</v>
      </c>
      <c r="B85" s="8">
        <f>SUM(B86,B91)</f>
        <v>60</v>
      </c>
      <c r="C85" s="8">
        <v>75</v>
      </c>
      <c r="D85" s="9">
        <f t="shared" si="2"/>
        <v>15</v>
      </c>
      <c r="E85" s="38">
        <f t="shared" si="3"/>
        <v>25</v>
      </c>
    </row>
    <row r="86" spans="1:5" ht="20.25" customHeight="1">
      <c r="A86" s="7" t="s">
        <v>131</v>
      </c>
      <c r="B86" s="8">
        <f>SUM(B87:B90)</f>
        <v>50</v>
      </c>
      <c r="C86" s="8">
        <f>SUM(C87:C90)</f>
        <v>25</v>
      </c>
      <c r="D86" s="9">
        <f t="shared" si="2"/>
        <v>-25</v>
      </c>
      <c r="E86" s="38">
        <f t="shared" si="3"/>
        <v>-50</v>
      </c>
    </row>
    <row r="87" spans="1:5" ht="20.25" customHeight="1">
      <c r="A87" s="7" t="s">
        <v>132</v>
      </c>
      <c r="B87" s="8">
        <v>15</v>
      </c>
      <c r="C87" s="8">
        <v>20</v>
      </c>
      <c r="D87" s="9">
        <f t="shared" si="2"/>
        <v>5</v>
      </c>
      <c r="E87" s="38">
        <f t="shared" si="3"/>
        <v>33.33333333333333</v>
      </c>
    </row>
    <row r="88" spans="1:5" ht="20.25" customHeight="1">
      <c r="A88" s="7" t="s">
        <v>133</v>
      </c>
      <c r="B88" s="8">
        <v>5</v>
      </c>
      <c r="C88" s="8">
        <v>5</v>
      </c>
      <c r="D88" s="9">
        <f t="shared" si="2"/>
        <v>0</v>
      </c>
      <c r="E88" s="38">
        <f t="shared" si="3"/>
        <v>0</v>
      </c>
    </row>
    <row r="89" spans="1:5" ht="20.25" customHeight="1">
      <c r="A89" s="7" t="s">
        <v>134</v>
      </c>
      <c r="B89" s="8">
        <v>15</v>
      </c>
      <c r="C89" s="8"/>
      <c r="D89" s="9">
        <f t="shared" si="2"/>
        <v>-15</v>
      </c>
      <c r="E89" s="38">
        <f t="shared" si="3"/>
        <v>-100</v>
      </c>
    </row>
    <row r="90" spans="1:5" ht="20.25" customHeight="1">
      <c r="A90" s="7" t="s">
        <v>135</v>
      </c>
      <c r="B90" s="8">
        <v>15</v>
      </c>
      <c r="C90" s="8"/>
      <c r="D90" s="9">
        <f t="shared" si="2"/>
        <v>-15</v>
      </c>
      <c r="E90" s="38">
        <f t="shared" si="3"/>
        <v>-100</v>
      </c>
    </row>
    <row r="91" spans="1:5" ht="20.25" customHeight="1">
      <c r="A91" s="7" t="s">
        <v>136</v>
      </c>
      <c r="B91" s="8">
        <v>10</v>
      </c>
      <c r="C91" s="8">
        <v>50</v>
      </c>
      <c r="D91" s="9">
        <f t="shared" si="2"/>
        <v>40</v>
      </c>
      <c r="E91" s="38">
        <f t="shared" si="3"/>
        <v>400</v>
      </c>
    </row>
    <row r="92" spans="1:5" ht="20.25" customHeight="1">
      <c r="A92" s="7" t="s">
        <v>137</v>
      </c>
      <c r="B92" s="8">
        <v>10</v>
      </c>
      <c r="C92" s="8">
        <v>50</v>
      </c>
      <c r="D92" s="9">
        <f t="shared" si="2"/>
        <v>40</v>
      </c>
      <c r="E92" s="38">
        <f t="shared" si="3"/>
        <v>400</v>
      </c>
    </row>
    <row r="93" spans="1:5" ht="20.25" customHeight="1">
      <c r="A93" s="7" t="s">
        <v>10</v>
      </c>
      <c r="B93" s="8">
        <f>SUM(B94,B98,B104,B107,B110)</f>
        <v>6983.42</v>
      </c>
      <c r="C93" s="8">
        <f>SUM(C94,C98,C104,C107,C110)</f>
        <v>6738.150000000001</v>
      </c>
      <c r="D93" s="9">
        <f t="shared" si="2"/>
        <v>-245.26999999999953</v>
      </c>
      <c r="E93" s="38">
        <f t="shared" si="3"/>
        <v>-3.512175982541499</v>
      </c>
    </row>
    <row r="94" spans="1:5" ht="20.25" customHeight="1">
      <c r="A94" s="7" t="s">
        <v>138</v>
      </c>
      <c r="B94" s="8">
        <f>SUM(B95:B97)</f>
        <v>135.68</v>
      </c>
      <c r="C94" s="8">
        <f>SUM(C95:C97)</f>
        <v>138.89</v>
      </c>
      <c r="D94" s="9">
        <f t="shared" si="2"/>
        <v>3.2099999999999795</v>
      </c>
      <c r="E94" s="38">
        <f t="shared" si="3"/>
        <v>2.3658608490565882</v>
      </c>
    </row>
    <row r="95" spans="1:5" ht="20.25" customHeight="1">
      <c r="A95" s="7" t="s">
        <v>139</v>
      </c>
      <c r="B95" s="8"/>
      <c r="C95" s="8">
        <v>6.5</v>
      </c>
      <c r="D95" s="9">
        <f t="shared" si="2"/>
        <v>6.5</v>
      </c>
      <c r="E95" s="38"/>
    </row>
    <row r="96" spans="1:5" ht="20.25" customHeight="1">
      <c r="A96" s="7" t="s">
        <v>140</v>
      </c>
      <c r="B96" s="8">
        <v>129.18</v>
      </c>
      <c r="C96" s="8">
        <v>132.39</v>
      </c>
      <c r="D96" s="9">
        <f t="shared" si="2"/>
        <v>3.2099999999999795</v>
      </c>
      <c r="E96" s="38">
        <f t="shared" si="3"/>
        <v>2.4849047840222784</v>
      </c>
    </row>
    <row r="97" spans="1:5" ht="20.25" customHeight="1">
      <c r="A97" s="7" t="s">
        <v>141</v>
      </c>
      <c r="B97" s="8">
        <v>6.5</v>
      </c>
      <c r="C97" s="8"/>
      <c r="D97" s="9">
        <f t="shared" si="2"/>
        <v>-6.5</v>
      </c>
      <c r="E97" s="38">
        <f t="shared" si="3"/>
        <v>-100</v>
      </c>
    </row>
    <row r="98" spans="1:5" ht="20.25" customHeight="1">
      <c r="A98" s="7" t="s">
        <v>142</v>
      </c>
      <c r="B98" s="8">
        <f>SUM(B99:B103)</f>
        <v>5132.4800000000005</v>
      </c>
      <c r="C98" s="8">
        <f>SUM(C99:C103)</f>
        <v>4687.16</v>
      </c>
      <c r="D98" s="9">
        <f t="shared" si="2"/>
        <v>-445.3200000000006</v>
      </c>
      <c r="E98" s="38">
        <f t="shared" si="3"/>
        <v>-8.67650726354512</v>
      </c>
    </row>
    <row r="99" spans="1:5" ht="20.25" customHeight="1">
      <c r="A99" s="7" t="s">
        <v>143</v>
      </c>
      <c r="B99" s="8">
        <v>2679.07</v>
      </c>
      <c r="C99" s="8">
        <v>2120.25</v>
      </c>
      <c r="D99" s="9">
        <f t="shared" si="2"/>
        <v>-558.8200000000002</v>
      </c>
      <c r="E99" s="38">
        <f t="shared" si="3"/>
        <v>-20.858730828235174</v>
      </c>
    </row>
    <row r="100" spans="1:5" ht="20.25" customHeight="1">
      <c r="A100" s="7" t="s">
        <v>144</v>
      </c>
      <c r="B100" s="8">
        <v>2203.39</v>
      </c>
      <c r="C100" s="8">
        <f>2554.91+2</f>
        <v>2556.91</v>
      </c>
      <c r="D100" s="9">
        <f t="shared" si="2"/>
        <v>353.52</v>
      </c>
      <c r="E100" s="38">
        <f t="shared" si="3"/>
        <v>16.044367996587077</v>
      </c>
    </row>
    <row r="101" spans="1:5" ht="20.25" customHeight="1">
      <c r="A101" s="7" t="s">
        <v>145</v>
      </c>
      <c r="B101" s="8"/>
      <c r="C101" s="8">
        <v>5</v>
      </c>
      <c r="D101" s="9">
        <f t="shared" si="2"/>
        <v>5</v>
      </c>
      <c r="E101" s="38"/>
    </row>
    <row r="102" spans="1:5" ht="20.25" customHeight="1">
      <c r="A102" s="7" t="s">
        <v>146</v>
      </c>
      <c r="B102" s="8">
        <v>250.02</v>
      </c>
      <c r="C102" s="8"/>
      <c r="D102" s="9">
        <f t="shared" si="2"/>
        <v>-250.02</v>
      </c>
      <c r="E102" s="38">
        <f t="shared" si="3"/>
        <v>-100</v>
      </c>
    </row>
    <row r="103" spans="1:5" ht="20.25" customHeight="1">
      <c r="A103" s="7" t="s">
        <v>147</v>
      </c>
      <c r="B103" s="8"/>
      <c r="C103" s="8">
        <v>5</v>
      </c>
      <c r="D103" s="9">
        <f t="shared" si="2"/>
        <v>5</v>
      </c>
      <c r="E103" s="38"/>
    </row>
    <row r="104" spans="1:5" ht="20.25" customHeight="1">
      <c r="A104" s="7" t="s">
        <v>148</v>
      </c>
      <c r="B104" s="8">
        <f>SUM(B105:B106)</f>
        <v>702.77</v>
      </c>
      <c r="C104" s="8">
        <f>SUM(C105:C106)</f>
        <v>753</v>
      </c>
      <c r="D104" s="9">
        <f t="shared" si="2"/>
        <v>50.23000000000002</v>
      </c>
      <c r="E104" s="38">
        <f t="shared" si="3"/>
        <v>7.1474308806579705</v>
      </c>
    </row>
    <row r="105" spans="1:5" ht="20.25" customHeight="1">
      <c r="A105" s="7" t="s">
        <v>149</v>
      </c>
      <c r="B105" s="8">
        <v>541.02</v>
      </c>
      <c r="C105" s="8">
        <v>592</v>
      </c>
      <c r="D105" s="9">
        <f t="shared" si="2"/>
        <v>50.98000000000002</v>
      </c>
      <c r="E105" s="38">
        <f t="shared" si="3"/>
        <v>9.42294185057854</v>
      </c>
    </row>
    <row r="106" spans="1:5" ht="20.25" customHeight="1">
      <c r="A106" s="7" t="s">
        <v>150</v>
      </c>
      <c r="B106" s="8">
        <v>161.75</v>
      </c>
      <c r="C106" s="8">
        <v>161</v>
      </c>
      <c r="D106" s="9">
        <f t="shared" si="2"/>
        <v>-0.75</v>
      </c>
      <c r="E106" s="38">
        <f t="shared" si="3"/>
        <v>-0.46367851622874806</v>
      </c>
    </row>
    <row r="107" spans="1:5" ht="20.25" customHeight="1">
      <c r="A107" s="7" t="s">
        <v>151</v>
      </c>
      <c r="B107" s="8">
        <f>SUM(B108:B109)</f>
        <v>723.59</v>
      </c>
      <c r="C107" s="8">
        <f>SUM(C108:C109)</f>
        <v>861</v>
      </c>
      <c r="D107" s="9">
        <f t="shared" si="2"/>
        <v>137.40999999999997</v>
      </c>
      <c r="E107" s="38">
        <f t="shared" si="3"/>
        <v>18.990035793750597</v>
      </c>
    </row>
    <row r="108" spans="1:5" ht="20.25" customHeight="1">
      <c r="A108" s="7" t="s">
        <v>152</v>
      </c>
      <c r="B108" s="8">
        <v>713.14</v>
      </c>
      <c r="C108" s="8">
        <v>738</v>
      </c>
      <c r="D108" s="9">
        <f t="shared" si="2"/>
        <v>24.860000000000014</v>
      </c>
      <c r="E108" s="38">
        <f t="shared" si="3"/>
        <v>3.485991530414787</v>
      </c>
    </row>
    <row r="109" spans="1:5" ht="20.25" customHeight="1">
      <c r="A109" s="7" t="s">
        <v>153</v>
      </c>
      <c r="B109" s="8">
        <v>10.45</v>
      </c>
      <c r="C109" s="8">
        <v>123</v>
      </c>
      <c r="D109" s="9">
        <f t="shared" si="2"/>
        <v>112.55</v>
      </c>
      <c r="E109" s="38">
        <f t="shared" si="3"/>
        <v>1077.0334928229665</v>
      </c>
    </row>
    <row r="110" spans="1:5" ht="20.25" customHeight="1">
      <c r="A110" s="7" t="s">
        <v>154</v>
      </c>
      <c r="B110" s="8">
        <f>SUM(B111:B113)</f>
        <v>288.9</v>
      </c>
      <c r="C110" s="8">
        <f>SUM(C111:C113)</f>
        <v>298.1</v>
      </c>
      <c r="D110" s="9">
        <f t="shared" si="2"/>
        <v>9.200000000000045</v>
      </c>
      <c r="E110" s="38">
        <f t="shared" si="3"/>
        <v>3.1844929041190886</v>
      </c>
    </row>
    <row r="111" spans="1:5" ht="20.25" customHeight="1">
      <c r="A111" s="7" t="s">
        <v>155</v>
      </c>
      <c r="B111" s="8">
        <v>200.3</v>
      </c>
      <c r="C111" s="8">
        <v>201.68</v>
      </c>
      <c r="D111" s="9">
        <f t="shared" si="2"/>
        <v>1.3799999999999955</v>
      </c>
      <c r="E111" s="38">
        <f t="shared" si="3"/>
        <v>0.6889665501747356</v>
      </c>
    </row>
    <row r="112" spans="1:5" ht="20.25" customHeight="1">
      <c r="A112" s="7" t="s">
        <v>156</v>
      </c>
      <c r="B112" s="8">
        <v>83.6</v>
      </c>
      <c r="C112" s="8">
        <v>96.42</v>
      </c>
      <c r="D112" s="9">
        <f t="shared" si="2"/>
        <v>12.820000000000007</v>
      </c>
      <c r="E112" s="38">
        <f t="shared" si="3"/>
        <v>15.334928229665081</v>
      </c>
    </row>
    <row r="113" spans="1:5" ht="20.25" customHeight="1">
      <c r="A113" s="7" t="s">
        <v>157</v>
      </c>
      <c r="B113" s="8">
        <v>5</v>
      </c>
      <c r="C113" s="8"/>
      <c r="D113" s="9">
        <f t="shared" si="2"/>
        <v>-5</v>
      </c>
      <c r="E113" s="38">
        <f t="shared" si="3"/>
        <v>-100</v>
      </c>
    </row>
    <row r="114" spans="1:5" ht="20.25" customHeight="1">
      <c r="A114" s="7" t="s">
        <v>11</v>
      </c>
      <c r="B114" s="8">
        <f>SUM(B115,B117,B123,B126,B128,B132)</f>
        <v>27496.29</v>
      </c>
      <c r="C114" s="8">
        <v>25937.16</v>
      </c>
      <c r="D114" s="9">
        <f t="shared" si="2"/>
        <v>-1559.130000000001</v>
      </c>
      <c r="E114" s="38">
        <f t="shared" si="3"/>
        <v>-5.670328615242278</v>
      </c>
    </row>
    <row r="115" spans="1:5" ht="20.25" customHeight="1">
      <c r="A115" s="7" t="s">
        <v>158</v>
      </c>
      <c r="B115" s="8">
        <v>156.31</v>
      </c>
      <c r="C115" s="8">
        <v>164.55</v>
      </c>
      <c r="D115" s="9">
        <f t="shared" si="2"/>
        <v>8.240000000000009</v>
      </c>
      <c r="E115" s="38">
        <f t="shared" si="3"/>
        <v>5.271575714925474</v>
      </c>
    </row>
    <row r="116" spans="1:5" ht="20.25" customHeight="1">
      <c r="A116" s="7" t="s">
        <v>159</v>
      </c>
      <c r="B116" s="8">
        <v>156.31</v>
      </c>
      <c r="C116" s="8">
        <v>164.55</v>
      </c>
      <c r="D116" s="9">
        <f t="shared" si="2"/>
        <v>8.240000000000009</v>
      </c>
      <c r="E116" s="38">
        <f t="shared" si="3"/>
        <v>5.271575714925474</v>
      </c>
    </row>
    <row r="117" spans="1:5" ht="20.25" customHeight="1">
      <c r="A117" s="7" t="s">
        <v>160</v>
      </c>
      <c r="B117" s="8">
        <f>SUM(B118:B122)</f>
        <v>24896.96</v>
      </c>
      <c r="C117" s="8">
        <v>23445.06</v>
      </c>
      <c r="D117" s="9">
        <f t="shared" si="2"/>
        <v>-1451.8999999999978</v>
      </c>
      <c r="E117" s="38">
        <f t="shared" si="3"/>
        <v>-5.831635669575714</v>
      </c>
    </row>
    <row r="118" spans="1:5" ht="20.25" customHeight="1">
      <c r="A118" s="7" t="s">
        <v>161</v>
      </c>
      <c r="B118" s="8">
        <v>335.65</v>
      </c>
      <c r="C118" s="8">
        <v>337.17</v>
      </c>
      <c r="D118" s="9">
        <f t="shared" si="2"/>
        <v>1.5200000000000387</v>
      </c>
      <c r="E118" s="38">
        <f t="shared" si="3"/>
        <v>0.45285267391629336</v>
      </c>
    </row>
    <row r="119" spans="1:5" ht="20.25" customHeight="1">
      <c r="A119" s="7" t="s">
        <v>162</v>
      </c>
      <c r="B119" s="8">
        <v>11859.82</v>
      </c>
      <c r="C119" s="8">
        <v>12202.93</v>
      </c>
      <c r="D119" s="9">
        <f t="shared" si="2"/>
        <v>343.1100000000006</v>
      </c>
      <c r="E119" s="38">
        <f t="shared" si="3"/>
        <v>2.893045594283898</v>
      </c>
    </row>
    <row r="120" spans="1:5" ht="20.25" customHeight="1">
      <c r="A120" s="7" t="s">
        <v>163</v>
      </c>
      <c r="B120" s="8">
        <v>7315.99</v>
      </c>
      <c r="C120" s="8">
        <v>7541.9</v>
      </c>
      <c r="D120" s="9">
        <f t="shared" si="2"/>
        <v>225.90999999999985</v>
      </c>
      <c r="E120" s="38">
        <f t="shared" si="3"/>
        <v>3.087893777875583</v>
      </c>
    </row>
    <row r="121" spans="1:5" ht="20.25" customHeight="1">
      <c r="A121" s="7" t="s">
        <v>164</v>
      </c>
      <c r="B121" s="8">
        <v>2482.85</v>
      </c>
      <c r="C121" s="8">
        <v>2614.27</v>
      </c>
      <c r="D121" s="9">
        <f t="shared" si="2"/>
        <v>131.42000000000007</v>
      </c>
      <c r="E121" s="38">
        <f t="shared" si="3"/>
        <v>5.293110739674168</v>
      </c>
    </row>
    <row r="122" spans="1:5" ht="20.25" customHeight="1">
      <c r="A122" s="7" t="s">
        <v>165</v>
      </c>
      <c r="B122" s="8">
        <v>2902.65</v>
      </c>
      <c r="C122" s="8">
        <v>748.79</v>
      </c>
      <c r="D122" s="9">
        <f t="shared" si="2"/>
        <v>-2153.86</v>
      </c>
      <c r="E122" s="38">
        <f t="shared" si="3"/>
        <v>-74.20322808468124</v>
      </c>
    </row>
    <row r="123" spans="1:5" ht="20.25" customHeight="1">
      <c r="A123" s="7" t="s">
        <v>166</v>
      </c>
      <c r="B123" s="8">
        <f>SUM(B124:B125)</f>
        <v>798.56</v>
      </c>
      <c r="C123" s="8">
        <v>779.97</v>
      </c>
      <c r="D123" s="9">
        <f t="shared" si="2"/>
        <v>-18.589999999999918</v>
      </c>
      <c r="E123" s="38">
        <f t="shared" si="3"/>
        <v>-2.3279402925265376</v>
      </c>
    </row>
    <row r="124" spans="1:5" ht="20.25" customHeight="1">
      <c r="A124" s="7" t="s">
        <v>167</v>
      </c>
      <c r="B124" s="8">
        <v>63</v>
      </c>
      <c r="C124" s="8"/>
      <c r="D124" s="9">
        <f t="shared" si="2"/>
        <v>-63</v>
      </c>
      <c r="E124" s="38">
        <f t="shared" si="3"/>
        <v>-100</v>
      </c>
    </row>
    <row r="125" spans="1:5" ht="20.25" customHeight="1">
      <c r="A125" s="7" t="s">
        <v>168</v>
      </c>
      <c r="B125" s="8">
        <v>735.56</v>
      </c>
      <c r="C125" s="8">
        <v>779.97</v>
      </c>
      <c r="D125" s="9">
        <f t="shared" si="2"/>
        <v>44.41000000000008</v>
      </c>
      <c r="E125" s="38">
        <f t="shared" si="3"/>
        <v>6.037576812224711</v>
      </c>
    </row>
    <row r="126" spans="1:5" ht="20.25" customHeight="1">
      <c r="A126" s="7" t="s">
        <v>169</v>
      </c>
      <c r="B126" s="8">
        <v>247.44</v>
      </c>
      <c r="C126" s="8">
        <v>267.01</v>
      </c>
      <c r="D126" s="9">
        <f t="shared" si="2"/>
        <v>19.569999999999993</v>
      </c>
      <c r="E126" s="38">
        <f t="shared" si="3"/>
        <v>7.908988037504039</v>
      </c>
    </row>
    <row r="127" spans="1:5" ht="20.25" customHeight="1">
      <c r="A127" s="7" t="s">
        <v>170</v>
      </c>
      <c r="B127" s="8">
        <v>247.44</v>
      </c>
      <c r="C127" s="8">
        <v>267.01</v>
      </c>
      <c r="D127" s="9">
        <f aca="true" t="shared" si="4" ref="D127:D186">SUM(C127-B127)</f>
        <v>19.569999999999993</v>
      </c>
      <c r="E127" s="38">
        <f aca="true" t="shared" si="5" ref="E127:E186">SUM(D127/B127*100)</f>
        <v>7.908988037504039</v>
      </c>
    </row>
    <row r="128" spans="1:5" ht="20.25" customHeight="1">
      <c r="A128" s="7" t="s">
        <v>171</v>
      </c>
      <c r="B128" s="8">
        <f>SUM(B129:B131)</f>
        <v>1157.02</v>
      </c>
      <c r="C128" s="8">
        <v>1209.17</v>
      </c>
      <c r="D128" s="9">
        <f t="shared" si="4"/>
        <v>52.15000000000009</v>
      </c>
      <c r="E128" s="38">
        <f t="shared" si="5"/>
        <v>4.507268672970224</v>
      </c>
    </row>
    <row r="129" spans="1:5" ht="20.25" customHeight="1">
      <c r="A129" s="7" t="s">
        <v>172</v>
      </c>
      <c r="B129" s="8">
        <v>852.59</v>
      </c>
      <c r="C129" s="8">
        <v>897.63</v>
      </c>
      <c r="D129" s="9">
        <f t="shared" si="4"/>
        <v>45.039999999999964</v>
      </c>
      <c r="E129" s="38">
        <f t="shared" si="5"/>
        <v>5.2827267502551</v>
      </c>
    </row>
    <row r="130" spans="1:5" ht="20.25" customHeight="1">
      <c r="A130" s="7" t="s">
        <v>173</v>
      </c>
      <c r="B130" s="8">
        <v>273.63</v>
      </c>
      <c r="C130" s="8">
        <v>311.54</v>
      </c>
      <c r="D130" s="9">
        <f t="shared" si="4"/>
        <v>37.910000000000025</v>
      </c>
      <c r="E130" s="38">
        <f t="shared" si="5"/>
        <v>13.854475021013787</v>
      </c>
    </row>
    <row r="131" spans="1:5" ht="20.25" customHeight="1">
      <c r="A131" s="7" t="s">
        <v>174</v>
      </c>
      <c r="B131" s="8">
        <v>30.8</v>
      </c>
      <c r="C131" s="8"/>
      <c r="D131" s="9">
        <f t="shared" si="4"/>
        <v>-30.8</v>
      </c>
      <c r="E131" s="38">
        <f t="shared" si="5"/>
        <v>-100</v>
      </c>
    </row>
    <row r="132" spans="1:5" ht="20.25" customHeight="1">
      <c r="A132" s="7" t="s">
        <v>175</v>
      </c>
      <c r="B132" s="8">
        <f>SUM(B133:B134)</f>
        <v>240</v>
      </c>
      <c r="C132" s="8">
        <v>71.4</v>
      </c>
      <c r="D132" s="9">
        <f t="shared" si="4"/>
        <v>-168.6</v>
      </c>
      <c r="E132" s="38">
        <f t="shared" si="5"/>
        <v>-70.25</v>
      </c>
    </row>
    <row r="133" spans="1:5" ht="20.25" customHeight="1">
      <c r="A133" s="7" t="s">
        <v>176</v>
      </c>
      <c r="B133" s="8">
        <v>10</v>
      </c>
      <c r="C133" s="8"/>
      <c r="D133" s="9">
        <f t="shared" si="4"/>
        <v>-10</v>
      </c>
      <c r="E133" s="38">
        <f t="shared" si="5"/>
        <v>-100</v>
      </c>
    </row>
    <row r="134" spans="1:5" ht="20.25" customHeight="1">
      <c r="A134" s="7" t="s">
        <v>177</v>
      </c>
      <c r="B134" s="8">
        <v>230</v>
      </c>
      <c r="C134" s="8">
        <v>71.4</v>
      </c>
      <c r="D134" s="9">
        <f t="shared" si="4"/>
        <v>-158.6</v>
      </c>
      <c r="E134" s="38">
        <f t="shared" si="5"/>
        <v>-68.95652173913042</v>
      </c>
    </row>
    <row r="135" spans="1:5" ht="20.25" customHeight="1">
      <c r="A135" s="7" t="s">
        <v>12</v>
      </c>
      <c r="B135" s="8">
        <f>SUM(B136)</f>
        <v>118.4</v>
      </c>
      <c r="C135" s="8">
        <v>113.75</v>
      </c>
      <c r="D135" s="9">
        <f t="shared" si="4"/>
        <v>-4.650000000000006</v>
      </c>
      <c r="E135" s="38">
        <f t="shared" si="5"/>
        <v>-3.9273648648648694</v>
      </c>
    </row>
    <row r="136" spans="1:5" ht="20.25" customHeight="1">
      <c r="A136" s="7" t="s">
        <v>178</v>
      </c>
      <c r="B136" s="8">
        <v>118.4</v>
      </c>
      <c r="C136" s="8">
        <v>113.75</v>
      </c>
      <c r="D136" s="9">
        <f t="shared" si="4"/>
        <v>-4.650000000000006</v>
      </c>
      <c r="E136" s="38">
        <f t="shared" si="5"/>
        <v>-3.9273648648648694</v>
      </c>
    </row>
    <row r="137" spans="1:5" ht="20.25" customHeight="1">
      <c r="A137" s="7" t="s">
        <v>179</v>
      </c>
      <c r="B137" s="8">
        <v>61.25</v>
      </c>
      <c r="C137" s="8">
        <v>66.69</v>
      </c>
      <c r="D137" s="9">
        <f t="shared" si="4"/>
        <v>5.439999999999998</v>
      </c>
      <c r="E137" s="38">
        <f t="shared" si="5"/>
        <v>8.88163265306122</v>
      </c>
    </row>
    <row r="138" spans="1:5" ht="20.25" customHeight="1">
      <c r="A138" s="7" t="s">
        <v>180</v>
      </c>
      <c r="B138" s="8">
        <v>57.15</v>
      </c>
      <c r="C138" s="8">
        <v>47.06</v>
      </c>
      <c r="D138" s="9">
        <f t="shared" si="4"/>
        <v>-10.089999999999996</v>
      </c>
      <c r="E138" s="38">
        <f t="shared" si="5"/>
        <v>-17.655293088363948</v>
      </c>
    </row>
    <row r="139" spans="1:5" ht="20.25" customHeight="1">
      <c r="A139" s="7" t="s">
        <v>13</v>
      </c>
      <c r="B139" s="8">
        <v>1235.25</v>
      </c>
      <c r="C139" s="8">
        <v>1299.7</v>
      </c>
      <c r="D139" s="9">
        <f t="shared" si="4"/>
        <v>64.45000000000005</v>
      </c>
      <c r="E139" s="38">
        <f t="shared" si="5"/>
        <v>5.21756729407003</v>
      </c>
    </row>
    <row r="140" spans="1:5" ht="20.25" customHeight="1">
      <c r="A140" s="7" t="s">
        <v>181</v>
      </c>
      <c r="B140" s="8">
        <v>382.41</v>
      </c>
      <c r="C140" s="8">
        <v>403.18</v>
      </c>
      <c r="D140" s="9">
        <f t="shared" si="4"/>
        <v>20.769999999999982</v>
      </c>
      <c r="E140" s="38">
        <f t="shared" si="5"/>
        <v>5.431343322611851</v>
      </c>
    </row>
    <row r="141" spans="1:5" ht="20.25" customHeight="1">
      <c r="A141" s="7" t="s">
        <v>182</v>
      </c>
      <c r="B141" s="8">
        <v>88.01</v>
      </c>
      <c r="C141" s="8">
        <v>94.06</v>
      </c>
      <c r="D141" s="9">
        <f t="shared" si="4"/>
        <v>6.049999999999997</v>
      </c>
      <c r="E141" s="38">
        <f t="shared" si="5"/>
        <v>6.874218838768319</v>
      </c>
    </row>
    <row r="142" spans="1:5" ht="20.25" customHeight="1">
      <c r="A142" s="7" t="s">
        <v>183</v>
      </c>
      <c r="B142" s="8">
        <v>70.33</v>
      </c>
      <c r="C142" s="8">
        <v>76.07</v>
      </c>
      <c r="D142" s="9">
        <f t="shared" si="4"/>
        <v>5.739999999999995</v>
      </c>
      <c r="E142" s="38">
        <f t="shared" si="5"/>
        <v>8.161524242855105</v>
      </c>
    </row>
    <row r="143" spans="1:5" ht="20.25" customHeight="1">
      <c r="A143" s="7" t="s">
        <v>184</v>
      </c>
      <c r="B143" s="8">
        <v>10.06</v>
      </c>
      <c r="C143" s="8">
        <v>14.4</v>
      </c>
      <c r="D143" s="9">
        <f t="shared" si="4"/>
        <v>4.34</v>
      </c>
      <c r="E143" s="38">
        <f t="shared" si="5"/>
        <v>43.14115308151093</v>
      </c>
    </row>
    <row r="144" spans="1:5" ht="20.25" customHeight="1">
      <c r="A144" s="7" t="s">
        <v>185</v>
      </c>
      <c r="B144" s="8">
        <v>132.76</v>
      </c>
      <c r="C144" s="8">
        <v>136.35</v>
      </c>
      <c r="D144" s="9">
        <f t="shared" si="4"/>
        <v>3.5900000000000034</v>
      </c>
      <c r="E144" s="38">
        <f t="shared" si="5"/>
        <v>2.7041277493220877</v>
      </c>
    </row>
    <row r="145" spans="1:5" ht="20.25" customHeight="1">
      <c r="A145" s="7" t="s">
        <v>186</v>
      </c>
      <c r="B145" s="8">
        <v>37.28</v>
      </c>
      <c r="C145" s="8">
        <v>38.57</v>
      </c>
      <c r="D145" s="9">
        <f t="shared" si="4"/>
        <v>1.2899999999999991</v>
      </c>
      <c r="E145" s="38">
        <f t="shared" si="5"/>
        <v>3.460300429184547</v>
      </c>
    </row>
    <row r="146" spans="1:5" ht="20.25" customHeight="1">
      <c r="A146" s="7" t="s">
        <v>187</v>
      </c>
      <c r="B146" s="8">
        <v>43.97</v>
      </c>
      <c r="C146" s="8">
        <v>43.73</v>
      </c>
      <c r="D146" s="9">
        <f t="shared" si="4"/>
        <v>-0.240000000000002</v>
      </c>
      <c r="E146" s="38">
        <f t="shared" si="5"/>
        <v>-0.5458267000227474</v>
      </c>
    </row>
    <row r="147" spans="1:5" ht="20.25" customHeight="1">
      <c r="A147" s="7" t="s">
        <v>188</v>
      </c>
      <c r="B147" s="8">
        <v>19.86</v>
      </c>
      <c r="C147" s="8">
        <v>20.93</v>
      </c>
      <c r="D147" s="9">
        <f t="shared" si="4"/>
        <v>1.0700000000000003</v>
      </c>
      <c r="E147" s="38">
        <f t="shared" si="5"/>
        <v>5.3877139979859034</v>
      </c>
    </row>
    <row r="148" spans="1:5" ht="20.25" customHeight="1">
      <c r="A148" s="7" t="s">
        <v>189</v>
      </c>
      <c r="B148" s="8">
        <v>19.86</v>
      </c>
      <c r="C148" s="8">
        <v>20.93</v>
      </c>
      <c r="D148" s="9">
        <f t="shared" si="4"/>
        <v>1.0700000000000003</v>
      </c>
      <c r="E148" s="38">
        <f t="shared" si="5"/>
        <v>5.3877139979859034</v>
      </c>
    </row>
    <row r="149" spans="1:5" ht="20.25" customHeight="1">
      <c r="A149" s="7" t="s">
        <v>190</v>
      </c>
      <c r="B149" s="8">
        <v>92.32</v>
      </c>
      <c r="C149" s="8">
        <v>98.39</v>
      </c>
      <c r="D149" s="9">
        <f t="shared" si="4"/>
        <v>6.070000000000007</v>
      </c>
      <c r="E149" s="38">
        <f t="shared" si="5"/>
        <v>6.574956672443682</v>
      </c>
    </row>
    <row r="150" spans="1:5" ht="20.25" customHeight="1">
      <c r="A150" s="7" t="s">
        <v>191</v>
      </c>
      <c r="B150" s="8">
        <v>24.45</v>
      </c>
      <c r="C150" s="8">
        <v>26.01</v>
      </c>
      <c r="D150" s="9">
        <f t="shared" si="4"/>
        <v>1.5600000000000023</v>
      </c>
      <c r="E150" s="38">
        <f t="shared" si="5"/>
        <v>6.3803680981595186</v>
      </c>
    </row>
    <row r="151" spans="1:5" ht="20.25" customHeight="1">
      <c r="A151" s="7" t="s">
        <v>192</v>
      </c>
      <c r="B151" s="8">
        <v>67.87</v>
      </c>
      <c r="C151" s="8">
        <v>72.38</v>
      </c>
      <c r="D151" s="9">
        <f t="shared" si="4"/>
        <v>4.509999999999991</v>
      </c>
      <c r="E151" s="38">
        <f t="shared" si="5"/>
        <v>6.64505672609399</v>
      </c>
    </row>
    <row r="152" spans="1:5" ht="20.25" customHeight="1">
      <c r="A152" s="7" t="s">
        <v>193</v>
      </c>
      <c r="B152" s="8">
        <v>740.66</v>
      </c>
      <c r="C152" s="8">
        <v>777.2</v>
      </c>
      <c r="D152" s="9">
        <f t="shared" si="4"/>
        <v>36.54000000000008</v>
      </c>
      <c r="E152" s="38">
        <f t="shared" si="5"/>
        <v>4.933437744714184</v>
      </c>
    </row>
    <row r="153" spans="1:5" ht="20.25" customHeight="1">
      <c r="A153" s="7" t="s">
        <v>194</v>
      </c>
      <c r="B153" s="8">
        <v>117.85</v>
      </c>
      <c r="C153" s="8">
        <v>126.93</v>
      </c>
      <c r="D153" s="9">
        <f t="shared" si="4"/>
        <v>9.080000000000013</v>
      </c>
      <c r="E153" s="38">
        <f t="shared" si="5"/>
        <v>7.70470937632585</v>
      </c>
    </row>
    <row r="154" spans="1:5" ht="20.25" customHeight="1">
      <c r="A154" s="7" t="s">
        <v>195</v>
      </c>
      <c r="B154" s="8">
        <v>55.39</v>
      </c>
      <c r="C154" s="8">
        <v>83.36</v>
      </c>
      <c r="D154" s="9">
        <f t="shared" si="4"/>
        <v>27.97</v>
      </c>
      <c r="E154" s="38">
        <f t="shared" si="5"/>
        <v>50.49647950893663</v>
      </c>
    </row>
    <row r="155" spans="1:5" ht="20.25" customHeight="1">
      <c r="A155" s="7" t="s">
        <v>196</v>
      </c>
      <c r="B155" s="8">
        <v>564.42</v>
      </c>
      <c r="C155" s="8">
        <v>566.91</v>
      </c>
      <c r="D155" s="9">
        <f t="shared" si="4"/>
        <v>2.490000000000009</v>
      </c>
      <c r="E155" s="38">
        <f t="shared" si="5"/>
        <v>0.4411608376740741</v>
      </c>
    </row>
    <row r="156" spans="1:5" ht="20.25" customHeight="1">
      <c r="A156" s="7" t="s">
        <v>197</v>
      </c>
      <c r="B156" s="8">
        <v>3</v>
      </c>
      <c r="C156" s="8"/>
      <c r="D156" s="9">
        <f t="shared" si="4"/>
        <v>-3</v>
      </c>
      <c r="E156" s="38">
        <f t="shared" si="5"/>
        <v>-100</v>
      </c>
    </row>
    <row r="157" spans="1:5" ht="20.25" customHeight="1">
      <c r="A157" s="7" t="s">
        <v>14</v>
      </c>
      <c r="B157" s="8">
        <f>SUM(B158,B167,B172,B174,B177,B182,B186,B188,B190,B192,B194,B197)</f>
        <v>10955.4</v>
      </c>
      <c r="C157" s="8">
        <f>SUM(C158,C167,C172,C174,C177,C182,C186,C188,C190,C192,C194,C197)</f>
        <v>7249.97</v>
      </c>
      <c r="D157" s="8">
        <f>SUM(D158,D167,D172,D174,D177,D182,D186,D188,D190,D192,D194,D197)</f>
        <v>-3705.43</v>
      </c>
      <c r="E157" s="38">
        <f t="shared" si="5"/>
        <v>-33.8228636106395</v>
      </c>
    </row>
    <row r="158" spans="1:5" ht="20.25" customHeight="1">
      <c r="A158" s="7" t="s">
        <v>198</v>
      </c>
      <c r="B158" s="8">
        <f>SUM(B159:B166)</f>
        <v>1099.42</v>
      </c>
      <c r="C158" s="8">
        <f>SUM(C159:C166)</f>
        <v>1041.15</v>
      </c>
      <c r="D158" s="9">
        <f t="shared" si="4"/>
        <v>-58.26999999999998</v>
      </c>
      <c r="E158" s="38">
        <f t="shared" si="5"/>
        <v>-5.300067308217058</v>
      </c>
    </row>
    <row r="159" spans="1:5" ht="20.25" customHeight="1">
      <c r="A159" s="7" t="s">
        <v>199</v>
      </c>
      <c r="B159" s="8">
        <v>299.36</v>
      </c>
      <c r="C159" s="8">
        <v>311.49</v>
      </c>
      <c r="D159" s="9">
        <f t="shared" si="4"/>
        <v>12.129999999999995</v>
      </c>
      <c r="E159" s="38">
        <f t="shared" si="5"/>
        <v>4.051977552111169</v>
      </c>
    </row>
    <row r="160" spans="1:5" ht="20.25" customHeight="1">
      <c r="A160" s="7" t="s">
        <v>200</v>
      </c>
      <c r="B160" s="8">
        <v>45.96</v>
      </c>
      <c r="C160" s="8">
        <v>48.02</v>
      </c>
      <c r="D160" s="9">
        <f t="shared" si="4"/>
        <v>2.0600000000000023</v>
      </c>
      <c r="E160" s="38">
        <f t="shared" si="5"/>
        <v>4.482158398607489</v>
      </c>
    </row>
    <row r="161" spans="1:5" ht="20.25" customHeight="1">
      <c r="A161" s="7" t="s">
        <v>201</v>
      </c>
      <c r="B161" s="8">
        <v>134.31</v>
      </c>
      <c r="C161" s="8">
        <v>126.32</v>
      </c>
      <c r="D161" s="9">
        <f t="shared" si="4"/>
        <v>-7.990000000000009</v>
      </c>
      <c r="E161" s="38">
        <f t="shared" si="5"/>
        <v>-5.948924130742319</v>
      </c>
    </row>
    <row r="162" spans="1:5" ht="20.25" customHeight="1">
      <c r="A162" s="7" t="s">
        <v>202</v>
      </c>
      <c r="B162" s="8"/>
      <c r="C162" s="8">
        <v>170.16</v>
      </c>
      <c r="D162" s="9">
        <f t="shared" si="4"/>
        <v>170.16</v>
      </c>
      <c r="E162" s="38"/>
    </row>
    <row r="163" spans="1:5" ht="20.25" customHeight="1">
      <c r="A163" s="7" t="s">
        <v>203</v>
      </c>
      <c r="B163" s="8">
        <v>523.95</v>
      </c>
      <c r="C163" s="8">
        <v>330.94</v>
      </c>
      <c r="D163" s="9">
        <f t="shared" si="4"/>
        <v>-193.01000000000005</v>
      </c>
      <c r="E163" s="38">
        <f t="shared" si="5"/>
        <v>-36.83748449279512</v>
      </c>
    </row>
    <row r="164" spans="1:5" ht="20.25" customHeight="1">
      <c r="A164" s="7" t="s">
        <v>204</v>
      </c>
      <c r="B164" s="8">
        <v>10</v>
      </c>
      <c r="C164" s="8"/>
      <c r="D164" s="9">
        <f t="shared" si="4"/>
        <v>-10</v>
      </c>
      <c r="E164" s="38">
        <f t="shared" si="5"/>
        <v>-100</v>
      </c>
    </row>
    <row r="165" spans="1:5" ht="20.25" customHeight="1">
      <c r="A165" s="7" t="s">
        <v>205</v>
      </c>
      <c r="B165" s="8">
        <v>24.2</v>
      </c>
      <c r="C165" s="8">
        <v>25.29</v>
      </c>
      <c r="D165" s="9">
        <f t="shared" si="4"/>
        <v>1.0899999999999999</v>
      </c>
      <c r="E165" s="38">
        <f t="shared" si="5"/>
        <v>4.504132231404958</v>
      </c>
    </row>
    <row r="166" spans="1:5" ht="20.25" customHeight="1">
      <c r="A166" s="7" t="s">
        <v>206</v>
      </c>
      <c r="B166" s="8">
        <v>61.64</v>
      </c>
      <c r="C166" s="8">
        <f>20.93+8</f>
        <v>28.93</v>
      </c>
      <c r="D166" s="9">
        <f t="shared" si="4"/>
        <v>-32.71</v>
      </c>
      <c r="E166" s="38">
        <f t="shared" si="5"/>
        <v>-53.06619078520441</v>
      </c>
    </row>
    <row r="167" spans="1:5" ht="20.25" customHeight="1">
      <c r="A167" s="7" t="s">
        <v>207</v>
      </c>
      <c r="B167" s="8">
        <v>368.94</v>
      </c>
      <c r="C167" s="8">
        <v>406.76</v>
      </c>
      <c r="D167" s="9">
        <f t="shared" si="4"/>
        <v>37.81999999999999</v>
      </c>
      <c r="E167" s="38">
        <f t="shared" si="5"/>
        <v>10.25098932075676</v>
      </c>
    </row>
    <row r="168" spans="1:5" ht="20.25" customHeight="1">
      <c r="A168" s="7" t="s">
        <v>208</v>
      </c>
      <c r="B168" s="8">
        <v>170.69</v>
      </c>
      <c r="C168" s="8">
        <v>182.52</v>
      </c>
      <c r="D168" s="9">
        <f t="shared" si="4"/>
        <v>11.830000000000013</v>
      </c>
      <c r="E168" s="38">
        <f t="shared" si="5"/>
        <v>6.930693069306939</v>
      </c>
    </row>
    <row r="169" spans="1:5" ht="20.25" customHeight="1">
      <c r="A169" s="7" t="s">
        <v>209</v>
      </c>
      <c r="B169" s="8">
        <v>40</v>
      </c>
      <c r="C169" s="8">
        <v>63.61</v>
      </c>
      <c r="D169" s="9">
        <f t="shared" si="4"/>
        <v>23.61</v>
      </c>
      <c r="E169" s="38">
        <f t="shared" si="5"/>
        <v>59.02499999999999</v>
      </c>
    </row>
    <row r="170" spans="1:5" ht="20.25" customHeight="1">
      <c r="A170" s="7" t="s">
        <v>210</v>
      </c>
      <c r="B170" s="8"/>
      <c r="C170" s="8">
        <v>21</v>
      </c>
      <c r="D170" s="9">
        <f t="shared" si="4"/>
        <v>21</v>
      </c>
      <c r="E170" s="38"/>
    </row>
    <row r="171" spans="1:5" ht="20.25" customHeight="1">
      <c r="A171" s="7" t="s">
        <v>211</v>
      </c>
      <c r="B171" s="8">
        <v>158.25</v>
      </c>
      <c r="C171" s="8">
        <v>139.63</v>
      </c>
      <c r="D171" s="9">
        <f t="shared" si="4"/>
        <v>-18.620000000000005</v>
      </c>
      <c r="E171" s="38">
        <f t="shared" si="5"/>
        <v>-11.76619273301738</v>
      </c>
    </row>
    <row r="172" spans="1:5" ht="20.25" customHeight="1">
      <c r="A172" s="7" t="s">
        <v>213</v>
      </c>
      <c r="B172" s="8">
        <v>1217.2</v>
      </c>
      <c r="C172" s="8">
        <v>92</v>
      </c>
      <c r="D172" s="9">
        <f t="shared" si="4"/>
        <v>-1125.2</v>
      </c>
      <c r="E172" s="38">
        <f t="shared" si="5"/>
        <v>-92.44166940519224</v>
      </c>
    </row>
    <row r="173" spans="1:5" ht="20.25" customHeight="1">
      <c r="A173" s="7" t="s">
        <v>214</v>
      </c>
      <c r="B173" s="8">
        <v>1217.2</v>
      </c>
      <c r="C173" s="8">
        <v>92</v>
      </c>
      <c r="D173" s="9">
        <f t="shared" si="4"/>
        <v>-1125.2</v>
      </c>
      <c r="E173" s="38">
        <f t="shared" si="5"/>
        <v>-92.44166940519224</v>
      </c>
    </row>
    <row r="174" spans="1:5" ht="20.25" customHeight="1">
      <c r="A174" s="7" t="s">
        <v>215</v>
      </c>
      <c r="B174" s="8">
        <v>146.97</v>
      </c>
      <c r="C174" s="8">
        <v>116.04</v>
      </c>
      <c r="D174" s="9">
        <f t="shared" si="4"/>
        <v>-30.929999999999993</v>
      </c>
      <c r="E174" s="38">
        <f t="shared" si="5"/>
        <v>-21.045111247193297</v>
      </c>
    </row>
    <row r="175" spans="1:5" ht="20.25" customHeight="1">
      <c r="A175" s="7" t="s">
        <v>216</v>
      </c>
      <c r="B175" s="8">
        <v>115.3</v>
      </c>
      <c r="C175" s="8">
        <v>116.04</v>
      </c>
      <c r="D175" s="9">
        <f t="shared" si="4"/>
        <v>0.7400000000000091</v>
      </c>
      <c r="E175" s="38">
        <f t="shared" si="5"/>
        <v>0.6418039895923756</v>
      </c>
    </row>
    <row r="176" spans="1:5" ht="20.25" customHeight="1">
      <c r="A176" s="7" t="s">
        <v>217</v>
      </c>
      <c r="B176" s="8">
        <v>31.67</v>
      </c>
      <c r="C176" s="8"/>
      <c r="D176" s="9">
        <f t="shared" si="4"/>
        <v>-31.67</v>
      </c>
      <c r="E176" s="38">
        <f t="shared" si="5"/>
        <v>-100</v>
      </c>
    </row>
    <row r="177" spans="1:5" ht="20.25" customHeight="1">
      <c r="A177" s="7" t="s">
        <v>218</v>
      </c>
      <c r="B177" s="8">
        <v>775.16</v>
      </c>
      <c r="C177" s="8">
        <v>1113.16</v>
      </c>
      <c r="D177" s="9">
        <f t="shared" si="4"/>
        <v>338.0000000000001</v>
      </c>
      <c r="E177" s="38">
        <f t="shared" si="5"/>
        <v>43.60390113008929</v>
      </c>
    </row>
    <row r="178" spans="1:5" ht="20.25" customHeight="1">
      <c r="A178" s="7" t="s">
        <v>219</v>
      </c>
      <c r="B178" s="8">
        <v>30.9</v>
      </c>
      <c r="C178" s="8">
        <v>29.6</v>
      </c>
      <c r="D178" s="9">
        <f t="shared" si="4"/>
        <v>-1.2999999999999972</v>
      </c>
      <c r="E178" s="38">
        <f t="shared" si="5"/>
        <v>-4.207119741100315</v>
      </c>
    </row>
    <row r="179" spans="1:5" ht="20.25" customHeight="1">
      <c r="A179" s="7" t="s">
        <v>220</v>
      </c>
      <c r="B179" s="8">
        <v>113.4</v>
      </c>
      <c r="C179" s="8">
        <v>409.9</v>
      </c>
      <c r="D179" s="9">
        <f t="shared" si="4"/>
        <v>296.5</v>
      </c>
      <c r="E179" s="38">
        <f t="shared" si="5"/>
        <v>261.4638447971781</v>
      </c>
    </row>
    <row r="180" spans="1:5" ht="20.25" customHeight="1">
      <c r="A180" s="7" t="s">
        <v>221</v>
      </c>
      <c r="B180" s="8">
        <v>598.07</v>
      </c>
      <c r="C180" s="8">
        <v>610.97</v>
      </c>
      <c r="D180" s="9">
        <f t="shared" si="4"/>
        <v>12.899999999999977</v>
      </c>
      <c r="E180" s="38">
        <f t="shared" si="5"/>
        <v>2.1569381510525485</v>
      </c>
    </row>
    <row r="181" spans="1:5" ht="20.25" customHeight="1">
      <c r="A181" s="7" t="s">
        <v>222</v>
      </c>
      <c r="B181" s="8">
        <v>32.79</v>
      </c>
      <c r="C181" s="8">
        <v>62.69</v>
      </c>
      <c r="D181" s="9">
        <f t="shared" si="4"/>
        <v>29.9</v>
      </c>
      <c r="E181" s="38">
        <f t="shared" si="5"/>
        <v>91.18633729795668</v>
      </c>
    </row>
    <row r="182" spans="1:5" ht="20.25" customHeight="1">
      <c r="A182" s="7" t="s">
        <v>223</v>
      </c>
      <c r="B182" s="8">
        <v>109.94</v>
      </c>
      <c r="C182" s="8">
        <v>62.73</v>
      </c>
      <c r="D182" s="9">
        <f t="shared" si="4"/>
        <v>-47.21</v>
      </c>
      <c r="E182" s="38">
        <f t="shared" si="5"/>
        <v>-42.94160451155176</v>
      </c>
    </row>
    <row r="183" spans="1:5" ht="20.25" customHeight="1">
      <c r="A183" s="7" t="s">
        <v>224</v>
      </c>
      <c r="B183" s="8">
        <v>13.65</v>
      </c>
      <c r="C183" s="8">
        <v>14.97</v>
      </c>
      <c r="D183" s="9">
        <f t="shared" si="4"/>
        <v>1.3200000000000003</v>
      </c>
      <c r="E183" s="38">
        <f t="shared" si="5"/>
        <v>9.670329670329672</v>
      </c>
    </row>
    <row r="184" spans="1:5" ht="20.25" customHeight="1">
      <c r="A184" s="7" t="s">
        <v>225</v>
      </c>
      <c r="B184" s="8">
        <v>46.29</v>
      </c>
      <c r="C184" s="8">
        <v>47.76</v>
      </c>
      <c r="D184" s="9">
        <f t="shared" si="4"/>
        <v>1.4699999999999989</v>
      </c>
      <c r="E184" s="38">
        <f t="shared" si="5"/>
        <v>3.1756318859364847</v>
      </c>
    </row>
    <row r="185" spans="1:5" ht="20.25" customHeight="1">
      <c r="A185" s="7" t="s">
        <v>226</v>
      </c>
      <c r="B185" s="8">
        <v>50</v>
      </c>
      <c r="C185" s="8"/>
      <c r="D185" s="9">
        <f t="shared" si="4"/>
        <v>-50</v>
      </c>
      <c r="E185" s="38">
        <f t="shared" si="5"/>
        <v>-100</v>
      </c>
    </row>
    <row r="186" spans="1:5" ht="20.25" customHeight="1">
      <c r="A186" s="7" t="s">
        <v>227</v>
      </c>
      <c r="B186" s="8">
        <v>305</v>
      </c>
      <c r="C186" s="8">
        <v>305</v>
      </c>
      <c r="D186" s="9">
        <f t="shared" si="4"/>
        <v>0</v>
      </c>
      <c r="E186" s="38">
        <f t="shared" si="5"/>
        <v>0</v>
      </c>
    </row>
    <row r="187" spans="1:5" ht="20.25" customHeight="1">
      <c r="A187" s="7" t="s">
        <v>228</v>
      </c>
      <c r="B187" s="8">
        <v>305</v>
      </c>
      <c r="C187" s="8">
        <v>305</v>
      </c>
      <c r="D187" s="9">
        <f aca="true" t="shared" si="6" ref="D187:D247">SUM(C187-B187)</f>
        <v>0</v>
      </c>
      <c r="E187" s="38">
        <f aca="true" t="shared" si="7" ref="E187:E247">SUM(D187/B187*100)</f>
        <v>0</v>
      </c>
    </row>
    <row r="188" spans="1:5" ht="20.25" customHeight="1">
      <c r="A188" s="7" t="s">
        <v>229</v>
      </c>
      <c r="B188" s="8">
        <v>96.34</v>
      </c>
      <c r="C188" s="8">
        <v>43.2</v>
      </c>
      <c r="D188" s="9">
        <f t="shared" si="6"/>
        <v>-53.14</v>
      </c>
      <c r="E188" s="38">
        <f t="shared" si="7"/>
        <v>-55.15881253892464</v>
      </c>
    </row>
    <row r="189" spans="1:5" ht="20.25" customHeight="1">
      <c r="A189" s="7" t="s">
        <v>230</v>
      </c>
      <c r="B189" s="8">
        <v>96.34</v>
      </c>
      <c r="C189" s="8">
        <v>43.2</v>
      </c>
      <c r="D189" s="9">
        <f t="shared" si="6"/>
        <v>-53.14</v>
      </c>
      <c r="E189" s="38">
        <f t="shared" si="7"/>
        <v>-55.15881253892464</v>
      </c>
    </row>
    <row r="190" spans="1:5" ht="20.25" customHeight="1">
      <c r="A190" s="7" t="s">
        <v>231</v>
      </c>
      <c r="B190" s="8">
        <v>1156.4</v>
      </c>
      <c r="C190" s="8">
        <v>1353.63</v>
      </c>
      <c r="D190" s="9">
        <f t="shared" si="6"/>
        <v>197.23000000000002</v>
      </c>
      <c r="E190" s="38">
        <f t="shared" si="7"/>
        <v>17.05551712210308</v>
      </c>
    </row>
    <row r="191" spans="1:5" ht="20.25" customHeight="1">
      <c r="A191" s="7" t="s">
        <v>232</v>
      </c>
      <c r="B191" s="8">
        <v>1156.4</v>
      </c>
      <c r="C191" s="8">
        <v>1353.63</v>
      </c>
      <c r="D191" s="9">
        <f t="shared" si="6"/>
        <v>197.23000000000002</v>
      </c>
      <c r="E191" s="38">
        <f t="shared" si="7"/>
        <v>17.05551712210308</v>
      </c>
    </row>
    <row r="192" spans="1:5" ht="20.25" customHeight="1">
      <c r="A192" s="7" t="s">
        <v>233</v>
      </c>
      <c r="B192" s="8">
        <v>57.9</v>
      </c>
      <c r="C192" s="8">
        <v>25</v>
      </c>
      <c r="D192" s="9">
        <f t="shared" si="6"/>
        <v>-32.9</v>
      </c>
      <c r="E192" s="38">
        <f t="shared" si="7"/>
        <v>-56.82210708117444</v>
      </c>
    </row>
    <row r="193" spans="1:5" ht="20.25" customHeight="1">
      <c r="A193" s="7" t="s">
        <v>234</v>
      </c>
      <c r="B193" s="8">
        <v>57.9</v>
      </c>
      <c r="C193" s="8">
        <v>25</v>
      </c>
      <c r="D193" s="9">
        <f t="shared" si="6"/>
        <v>-32.9</v>
      </c>
      <c r="E193" s="38">
        <f t="shared" si="7"/>
        <v>-56.82210708117444</v>
      </c>
    </row>
    <row r="194" spans="1:5" ht="20.25" customHeight="1">
      <c r="A194" s="7" t="s">
        <v>235</v>
      </c>
      <c r="B194" s="8">
        <f>SUM(B195:B196)</f>
        <v>5570</v>
      </c>
      <c r="C194" s="8">
        <v>2638</v>
      </c>
      <c r="D194" s="9">
        <f t="shared" si="6"/>
        <v>-2932</v>
      </c>
      <c r="E194" s="38"/>
    </row>
    <row r="195" spans="1:5" ht="20.25" customHeight="1">
      <c r="A195" s="7" t="s">
        <v>236</v>
      </c>
      <c r="B195" s="8">
        <v>751</v>
      </c>
      <c r="C195" s="8">
        <v>2000</v>
      </c>
      <c r="D195" s="9">
        <f t="shared" si="6"/>
        <v>1249</v>
      </c>
      <c r="E195" s="38"/>
    </row>
    <row r="196" spans="1:5" ht="20.25" customHeight="1">
      <c r="A196" s="7" t="s">
        <v>212</v>
      </c>
      <c r="B196" s="8">
        <v>4819</v>
      </c>
      <c r="C196" s="8">
        <v>638</v>
      </c>
      <c r="D196" s="9">
        <f t="shared" si="6"/>
        <v>-4181</v>
      </c>
      <c r="E196" s="38"/>
    </row>
    <row r="197" spans="1:5" ht="20.25" customHeight="1">
      <c r="A197" s="7" t="s">
        <v>237</v>
      </c>
      <c r="B197" s="8">
        <v>52.13</v>
      </c>
      <c r="C197" s="8">
        <v>53.3</v>
      </c>
      <c r="D197" s="9">
        <f t="shared" si="6"/>
        <v>1.1699999999999946</v>
      </c>
      <c r="E197" s="38">
        <f t="shared" si="7"/>
        <v>2.244389027431411</v>
      </c>
    </row>
    <row r="198" spans="1:5" ht="20.25" customHeight="1">
      <c r="A198" s="7" t="s">
        <v>238</v>
      </c>
      <c r="B198" s="8">
        <v>52.13</v>
      </c>
      <c r="C198" s="8">
        <v>53.3</v>
      </c>
      <c r="D198" s="9">
        <f t="shared" si="6"/>
        <v>1.1699999999999946</v>
      </c>
      <c r="E198" s="38">
        <f t="shared" si="7"/>
        <v>2.244389027431411</v>
      </c>
    </row>
    <row r="199" spans="1:5" ht="20.25" customHeight="1">
      <c r="A199" s="7" t="s">
        <v>15</v>
      </c>
      <c r="B199" s="8">
        <f>SUM(B200,B203,B208,B212,B217,B221,B223,B225,B227)</f>
        <v>14665.13</v>
      </c>
      <c r="C199" s="8">
        <f>SUM(C200,C203,C208,C212,C217,C221,C223,C225,C227)</f>
        <v>4957.83</v>
      </c>
      <c r="D199" s="9">
        <f t="shared" si="6"/>
        <v>-9707.3</v>
      </c>
      <c r="E199" s="38">
        <f t="shared" si="7"/>
        <v>-66.19307159227364</v>
      </c>
    </row>
    <row r="200" spans="1:5" ht="20.25" customHeight="1">
      <c r="A200" s="7" t="s">
        <v>239</v>
      </c>
      <c r="B200" s="8">
        <v>372.06</v>
      </c>
      <c r="C200" s="8">
        <v>508.59</v>
      </c>
      <c r="D200" s="9">
        <f t="shared" si="6"/>
        <v>136.52999999999997</v>
      </c>
      <c r="E200" s="38">
        <f t="shared" si="7"/>
        <v>36.69569424286404</v>
      </c>
    </row>
    <row r="201" spans="1:5" ht="20.25" customHeight="1">
      <c r="A201" s="7" t="s">
        <v>240</v>
      </c>
      <c r="B201" s="8">
        <v>174.77</v>
      </c>
      <c r="C201" s="8">
        <v>275.33</v>
      </c>
      <c r="D201" s="9">
        <f t="shared" si="6"/>
        <v>100.55999999999997</v>
      </c>
      <c r="E201" s="38">
        <f t="shared" si="7"/>
        <v>57.53847914401783</v>
      </c>
    </row>
    <row r="202" spans="1:5" ht="20.25" customHeight="1">
      <c r="A202" s="7" t="s">
        <v>241</v>
      </c>
      <c r="B202" s="8">
        <v>197.29</v>
      </c>
      <c r="C202" s="8">
        <v>233.26</v>
      </c>
      <c r="D202" s="9">
        <f t="shared" si="6"/>
        <v>35.97</v>
      </c>
      <c r="E202" s="38">
        <f t="shared" si="7"/>
        <v>18.23204419889503</v>
      </c>
    </row>
    <row r="203" spans="1:5" ht="20.25" customHeight="1">
      <c r="A203" s="7" t="s">
        <v>242</v>
      </c>
      <c r="B203" s="8">
        <v>341</v>
      </c>
      <c r="C203" s="8">
        <v>184.22</v>
      </c>
      <c r="D203" s="9">
        <f t="shared" si="6"/>
        <v>-156.78</v>
      </c>
      <c r="E203" s="38">
        <f t="shared" si="7"/>
        <v>-45.976539589442815</v>
      </c>
    </row>
    <row r="204" spans="1:5" ht="20.25" customHeight="1">
      <c r="A204" s="7" t="s">
        <v>243</v>
      </c>
      <c r="B204" s="8">
        <v>30</v>
      </c>
      <c r="C204" s="8">
        <v>30</v>
      </c>
      <c r="D204" s="9">
        <f t="shared" si="6"/>
        <v>0</v>
      </c>
      <c r="E204" s="38">
        <f t="shared" si="7"/>
        <v>0</v>
      </c>
    </row>
    <row r="205" spans="1:5" ht="20.25" customHeight="1">
      <c r="A205" s="7" t="s">
        <v>244</v>
      </c>
      <c r="B205" s="8">
        <v>11</v>
      </c>
      <c r="C205" s="8">
        <v>11</v>
      </c>
      <c r="D205" s="9">
        <f t="shared" si="6"/>
        <v>0</v>
      </c>
      <c r="E205" s="38">
        <f t="shared" si="7"/>
        <v>0</v>
      </c>
    </row>
    <row r="206" spans="1:5" ht="20.25" customHeight="1">
      <c r="A206" s="7" t="s">
        <v>245</v>
      </c>
      <c r="B206" s="8"/>
      <c r="C206" s="8">
        <v>143.22</v>
      </c>
      <c r="D206" s="9">
        <f t="shared" si="6"/>
        <v>143.22</v>
      </c>
      <c r="E206" s="38"/>
    </row>
    <row r="207" spans="1:5" ht="20.25" customHeight="1">
      <c r="A207" s="7" t="s">
        <v>246</v>
      </c>
      <c r="B207" s="8">
        <v>300</v>
      </c>
      <c r="C207" s="8"/>
      <c r="D207" s="9">
        <f t="shared" si="6"/>
        <v>-300</v>
      </c>
      <c r="E207" s="38">
        <f t="shared" si="7"/>
        <v>-100</v>
      </c>
    </row>
    <row r="208" spans="1:5" ht="20.25" customHeight="1">
      <c r="A208" s="7" t="s">
        <v>247</v>
      </c>
      <c r="B208" s="8">
        <v>928.93</v>
      </c>
      <c r="C208" s="8">
        <v>96.93</v>
      </c>
      <c r="D208" s="9">
        <f t="shared" si="6"/>
        <v>-832</v>
      </c>
      <c r="E208" s="38">
        <f t="shared" si="7"/>
        <v>-89.56541397091277</v>
      </c>
    </row>
    <row r="209" spans="1:5" ht="20.25" customHeight="1">
      <c r="A209" s="7" t="s">
        <v>248</v>
      </c>
      <c r="B209" s="8">
        <v>10</v>
      </c>
      <c r="C209" s="8">
        <v>10</v>
      </c>
      <c r="D209" s="9">
        <f t="shared" si="6"/>
        <v>0</v>
      </c>
      <c r="E209" s="38">
        <f t="shared" si="7"/>
        <v>0</v>
      </c>
    </row>
    <row r="210" spans="1:5" ht="20.25" customHeight="1">
      <c r="A210" s="7" t="s">
        <v>249</v>
      </c>
      <c r="B210" s="8">
        <v>86.93</v>
      </c>
      <c r="C210" s="8">
        <v>86.93</v>
      </c>
      <c r="D210" s="9">
        <f t="shared" si="6"/>
        <v>0</v>
      </c>
      <c r="E210" s="38">
        <f t="shared" si="7"/>
        <v>0</v>
      </c>
    </row>
    <row r="211" spans="1:5" ht="20.25" customHeight="1">
      <c r="A211" s="7" t="s">
        <v>250</v>
      </c>
      <c r="B211" s="8">
        <v>832</v>
      </c>
      <c r="C211" s="8"/>
      <c r="D211" s="9">
        <f t="shared" si="6"/>
        <v>-832</v>
      </c>
      <c r="E211" s="38">
        <f t="shared" si="7"/>
        <v>-100</v>
      </c>
    </row>
    <row r="212" spans="1:5" ht="20.25" customHeight="1">
      <c r="A212" s="7" t="s">
        <v>251</v>
      </c>
      <c r="B212" s="8">
        <v>1321.04</v>
      </c>
      <c r="C212" s="8">
        <v>470.67</v>
      </c>
      <c r="D212" s="9">
        <f t="shared" si="6"/>
        <v>-850.3699999999999</v>
      </c>
      <c r="E212" s="38">
        <f t="shared" si="7"/>
        <v>-64.37125295221946</v>
      </c>
    </row>
    <row r="213" spans="1:5" ht="20.25" customHeight="1">
      <c r="A213" s="7" t="s">
        <v>252</v>
      </c>
      <c r="B213" s="8">
        <v>386.43</v>
      </c>
      <c r="C213" s="8">
        <v>410.29</v>
      </c>
      <c r="D213" s="9">
        <f t="shared" si="6"/>
        <v>23.860000000000014</v>
      </c>
      <c r="E213" s="38">
        <f t="shared" si="7"/>
        <v>6.174468855937689</v>
      </c>
    </row>
    <row r="214" spans="1:5" ht="20.25" customHeight="1">
      <c r="A214" s="7" t="s">
        <v>253</v>
      </c>
      <c r="B214" s="8">
        <v>124.34</v>
      </c>
      <c r="C214" s="8">
        <v>60.38</v>
      </c>
      <c r="D214" s="9">
        <f t="shared" si="6"/>
        <v>-63.96</v>
      </c>
      <c r="E214" s="38">
        <f t="shared" si="7"/>
        <v>-51.43960109377513</v>
      </c>
    </row>
    <row r="215" spans="1:5" ht="20.25" customHeight="1">
      <c r="A215" s="7" t="s">
        <v>254</v>
      </c>
      <c r="B215" s="8">
        <v>143.22</v>
      </c>
      <c r="C215" s="8"/>
      <c r="D215" s="9">
        <f t="shared" si="6"/>
        <v>-143.22</v>
      </c>
      <c r="E215" s="38">
        <f t="shared" si="7"/>
        <v>-100</v>
      </c>
    </row>
    <row r="216" spans="1:5" ht="20.25" customHeight="1">
      <c r="A216" s="7" t="s">
        <v>255</v>
      </c>
      <c r="B216" s="8">
        <v>667.05</v>
      </c>
      <c r="C216" s="8"/>
      <c r="D216" s="9">
        <f t="shared" si="6"/>
        <v>-667.05</v>
      </c>
      <c r="E216" s="38">
        <f t="shared" si="7"/>
        <v>-100</v>
      </c>
    </row>
    <row r="217" spans="1:5" ht="20.25" customHeight="1">
      <c r="A217" s="7" t="s">
        <v>258</v>
      </c>
      <c r="B217" s="8">
        <v>357.1</v>
      </c>
      <c r="C217" s="8">
        <v>180.8</v>
      </c>
      <c r="D217" s="9">
        <f t="shared" si="6"/>
        <v>-176.3</v>
      </c>
      <c r="E217" s="38">
        <f t="shared" si="7"/>
        <v>-49.36992439092691</v>
      </c>
    </row>
    <row r="218" spans="1:5" ht="20.25" customHeight="1">
      <c r="A218" s="7" t="s">
        <v>259</v>
      </c>
      <c r="B218" s="8">
        <v>81.55</v>
      </c>
      <c r="C218" s="8"/>
      <c r="D218" s="9">
        <f t="shared" si="6"/>
        <v>-81.55</v>
      </c>
      <c r="E218" s="38">
        <f t="shared" si="7"/>
        <v>-100</v>
      </c>
    </row>
    <row r="219" spans="1:5" ht="20.25" customHeight="1">
      <c r="A219" s="7" t="s">
        <v>260</v>
      </c>
      <c r="B219" s="8">
        <v>180.8</v>
      </c>
      <c r="C219" s="8"/>
      <c r="D219" s="9">
        <f t="shared" si="6"/>
        <v>-180.8</v>
      </c>
      <c r="E219" s="38">
        <f t="shared" si="7"/>
        <v>-100</v>
      </c>
    </row>
    <row r="220" spans="1:5" ht="20.25" customHeight="1">
      <c r="A220" s="7" t="s">
        <v>261</v>
      </c>
      <c r="B220" s="8">
        <v>94.75</v>
      </c>
      <c r="C220" s="8">
        <v>180.8</v>
      </c>
      <c r="D220" s="9">
        <f t="shared" si="6"/>
        <v>86.05000000000001</v>
      </c>
      <c r="E220" s="38">
        <f t="shared" si="7"/>
        <v>90.81794195250662</v>
      </c>
    </row>
    <row r="221" spans="1:5" ht="20.25" customHeight="1">
      <c r="A221" s="7" t="s">
        <v>262</v>
      </c>
      <c r="B221" s="8"/>
      <c r="C221" s="8">
        <v>17.62</v>
      </c>
      <c r="D221" s="9">
        <f t="shared" si="6"/>
        <v>17.62</v>
      </c>
      <c r="E221" s="38"/>
    </row>
    <row r="222" spans="1:5" ht="20.25" customHeight="1">
      <c r="A222" s="7" t="s">
        <v>263</v>
      </c>
      <c r="B222" s="8"/>
      <c r="C222" s="8">
        <v>17.62</v>
      </c>
      <c r="D222" s="9">
        <f t="shared" si="6"/>
        <v>17.62</v>
      </c>
      <c r="E222" s="38"/>
    </row>
    <row r="223" spans="1:5" ht="20.25" customHeight="1">
      <c r="A223" s="7" t="s">
        <v>264</v>
      </c>
      <c r="B223" s="8">
        <v>400</v>
      </c>
      <c r="C223" s="8">
        <v>400</v>
      </c>
      <c r="D223" s="9">
        <f t="shared" si="6"/>
        <v>0</v>
      </c>
      <c r="E223" s="38"/>
    </row>
    <row r="224" spans="1:5" ht="20.25" customHeight="1">
      <c r="A224" s="7" t="s">
        <v>265</v>
      </c>
      <c r="B224" s="8">
        <v>400</v>
      </c>
      <c r="C224" s="8">
        <v>400</v>
      </c>
      <c r="D224" s="9">
        <f t="shared" si="6"/>
        <v>0</v>
      </c>
      <c r="E224" s="38"/>
    </row>
    <row r="225" spans="1:5" ht="20.25" customHeight="1">
      <c r="A225" s="7" t="s">
        <v>256</v>
      </c>
      <c r="B225" s="8">
        <f>SUM(B226)</f>
        <v>57</v>
      </c>
      <c r="C225" s="8"/>
      <c r="D225" s="9">
        <f>SUM(C225-B225)</f>
        <v>-57</v>
      </c>
      <c r="E225" s="38">
        <f>SUM(D225/B225*100)</f>
        <v>-100</v>
      </c>
    </row>
    <row r="226" spans="1:5" ht="20.25" customHeight="1">
      <c r="A226" s="7" t="s">
        <v>257</v>
      </c>
      <c r="B226" s="8">
        <v>57</v>
      </c>
      <c r="C226" s="8"/>
      <c r="D226" s="9">
        <f>SUM(C226-B226)</f>
        <v>-57</v>
      </c>
      <c r="E226" s="38">
        <f>SUM(D226/B226*100)</f>
        <v>-100</v>
      </c>
    </row>
    <row r="227" spans="1:5" ht="20.25" customHeight="1">
      <c r="A227" s="7" t="s">
        <v>266</v>
      </c>
      <c r="B227" s="8">
        <f>SUM(B228:B230)</f>
        <v>10888</v>
      </c>
      <c r="C227" s="8">
        <f>SUM(C228:C230)</f>
        <v>3099</v>
      </c>
      <c r="D227" s="9">
        <f t="shared" si="6"/>
        <v>-7789</v>
      </c>
      <c r="E227" s="38"/>
    </row>
    <row r="228" spans="1:5" ht="20.25" customHeight="1">
      <c r="A228" s="7" t="s">
        <v>267</v>
      </c>
      <c r="B228" s="8">
        <v>1000</v>
      </c>
      <c r="C228" s="8">
        <v>1000</v>
      </c>
      <c r="D228" s="9">
        <f t="shared" si="6"/>
        <v>0</v>
      </c>
      <c r="E228" s="38"/>
    </row>
    <row r="229" spans="1:5" ht="20.25" customHeight="1">
      <c r="A229" s="7" t="s">
        <v>268</v>
      </c>
      <c r="B229" s="8">
        <v>9227</v>
      </c>
      <c r="C229" s="8">
        <v>1994</v>
      </c>
      <c r="D229" s="9">
        <f t="shared" si="6"/>
        <v>-7233</v>
      </c>
      <c r="E229" s="38"/>
    </row>
    <row r="230" spans="1:5" ht="20.25" customHeight="1">
      <c r="A230" s="7" t="s">
        <v>269</v>
      </c>
      <c r="B230" s="8">
        <v>661</v>
      </c>
      <c r="C230" s="8">
        <v>105</v>
      </c>
      <c r="D230" s="9">
        <f t="shared" si="6"/>
        <v>-556</v>
      </c>
      <c r="E230" s="38"/>
    </row>
    <row r="231" spans="1:5" ht="20.25" customHeight="1">
      <c r="A231" s="7" t="s">
        <v>16</v>
      </c>
      <c r="B231" s="8">
        <v>1380.05</v>
      </c>
      <c r="C231" s="8">
        <v>1032.89</v>
      </c>
      <c r="D231" s="9">
        <f t="shared" si="6"/>
        <v>-347.15999999999985</v>
      </c>
      <c r="E231" s="38">
        <f t="shared" si="7"/>
        <v>-25.155610303974484</v>
      </c>
    </row>
    <row r="232" spans="1:5" ht="20.25" customHeight="1">
      <c r="A232" s="7" t="s">
        <v>270</v>
      </c>
      <c r="B232" s="8">
        <v>351.63</v>
      </c>
      <c r="C232" s="8">
        <v>384.27</v>
      </c>
      <c r="D232" s="9">
        <f t="shared" si="6"/>
        <v>32.639999999999986</v>
      </c>
      <c r="E232" s="38">
        <f t="shared" si="7"/>
        <v>9.28248442965617</v>
      </c>
    </row>
    <row r="233" spans="1:5" ht="20.25" customHeight="1">
      <c r="A233" s="7" t="s">
        <v>271</v>
      </c>
      <c r="B233" s="8">
        <v>70.46</v>
      </c>
      <c r="C233" s="8">
        <v>71.35</v>
      </c>
      <c r="D233" s="9">
        <f t="shared" si="6"/>
        <v>0.8900000000000006</v>
      </c>
      <c r="E233" s="38">
        <f t="shared" si="7"/>
        <v>1.2631280158955445</v>
      </c>
    </row>
    <row r="234" spans="1:5" ht="20.25" customHeight="1">
      <c r="A234" s="7" t="s">
        <v>272</v>
      </c>
      <c r="B234" s="8">
        <v>281.17</v>
      </c>
      <c r="C234" s="8">
        <f>268.16+44.76</f>
        <v>312.92</v>
      </c>
      <c r="D234" s="9">
        <f t="shared" si="6"/>
        <v>31.75</v>
      </c>
      <c r="E234" s="38">
        <f t="shared" si="7"/>
        <v>11.29210086424583</v>
      </c>
    </row>
    <row r="235" spans="1:5" ht="20.25" customHeight="1">
      <c r="A235" s="7" t="s">
        <v>273</v>
      </c>
      <c r="B235" s="8"/>
      <c r="C235" s="8">
        <f>312.92-268.16-44.76</f>
        <v>0</v>
      </c>
      <c r="D235" s="9">
        <f t="shared" si="6"/>
        <v>0</v>
      </c>
      <c r="E235" s="38"/>
    </row>
    <row r="236" spans="1:5" ht="20.25" customHeight="1">
      <c r="A236" s="7" t="s">
        <v>274</v>
      </c>
      <c r="B236" s="8">
        <v>15</v>
      </c>
      <c r="C236" s="8">
        <v>15</v>
      </c>
      <c r="D236" s="9">
        <f t="shared" si="6"/>
        <v>0</v>
      </c>
      <c r="E236" s="38">
        <f t="shared" si="7"/>
        <v>0</v>
      </c>
    </row>
    <row r="237" spans="1:5" ht="20.25" customHeight="1">
      <c r="A237" s="7" t="s">
        <v>275</v>
      </c>
      <c r="B237" s="8">
        <v>15</v>
      </c>
      <c r="C237" s="8">
        <v>15</v>
      </c>
      <c r="D237" s="9">
        <f t="shared" si="6"/>
        <v>0</v>
      </c>
      <c r="E237" s="38">
        <f t="shared" si="7"/>
        <v>0</v>
      </c>
    </row>
    <row r="238" spans="1:5" ht="20.25" customHeight="1">
      <c r="A238" s="7" t="s">
        <v>276</v>
      </c>
      <c r="B238" s="8">
        <v>603.62</v>
      </c>
      <c r="C238" s="8">
        <v>633.62</v>
      </c>
      <c r="D238" s="9">
        <f t="shared" si="6"/>
        <v>30</v>
      </c>
      <c r="E238" s="38">
        <f t="shared" si="7"/>
        <v>4.970014247374175</v>
      </c>
    </row>
    <row r="239" spans="1:5" ht="20.25" customHeight="1">
      <c r="A239" s="7" t="s">
        <v>277</v>
      </c>
      <c r="B239" s="8">
        <v>583.62</v>
      </c>
      <c r="C239" s="8">
        <v>613.62</v>
      </c>
      <c r="D239" s="9">
        <f t="shared" si="6"/>
        <v>30</v>
      </c>
      <c r="E239" s="38">
        <f t="shared" si="7"/>
        <v>5.140331037318803</v>
      </c>
    </row>
    <row r="240" spans="1:5" ht="20.25" customHeight="1">
      <c r="A240" s="7" t="s">
        <v>278</v>
      </c>
      <c r="B240" s="8">
        <v>20</v>
      </c>
      <c r="C240" s="8">
        <v>20</v>
      </c>
      <c r="D240" s="9">
        <f t="shared" si="6"/>
        <v>0</v>
      </c>
      <c r="E240" s="38">
        <f t="shared" si="7"/>
        <v>0</v>
      </c>
    </row>
    <row r="241" spans="1:5" ht="20.25" customHeight="1">
      <c r="A241" s="7" t="s">
        <v>279</v>
      </c>
      <c r="B241" s="8">
        <v>409.8</v>
      </c>
      <c r="C241" s="8"/>
      <c r="D241" s="9">
        <f t="shared" si="6"/>
        <v>-409.8</v>
      </c>
      <c r="E241" s="38">
        <f t="shared" si="7"/>
        <v>-100</v>
      </c>
    </row>
    <row r="242" spans="1:5" ht="20.25" customHeight="1">
      <c r="A242" s="7" t="s">
        <v>280</v>
      </c>
      <c r="B242" s="8">
        <v>409.8</v>
      </c>
      <c r="C242" s="8"/>
      <c r="D242" s="9">
        <f t="shared" si="6"/>
        <v>-409.8</v>
      </c>
      <c r="E242" s="38">
        <f t="shared" si="7"/>
        <v>-100</v>
      </c>
    </row>
    <row r="243" spans="1:5" ht="20.25" customHeight="1">
      <c r="A243" s="7" t="s">
        <v>17</v>
      </c>
      <c r="B243" s="8">
        <v>2671.08</v>
      </c>
      <c r="C243" s="8">
        <v>2616.99</v>
      </c>
      <c r="D243" s="9">
        <f t="shared" si="6"/>
        <v>-54.090000000000146</v>
      </c>
      <c r="E243" s="38">
        <f t="shared" si="7"/>
        <v>-2.0250235859652332</v>
      </c>
    </row>
    <row r="244" spans="1:5" ht="20.25" customHeight="1">
      <c r="A244" s="7" t="s">
        <v>281</v>
      </c>
      <c r="B244" s="8">
        <v>1404.13</v>
      </c>
      <c r="C244" s="8">
        <v>1354.92</v>
      </c>
      <c r="D244" s="9">
        <f t="shared" si="6"/>
        <v>-49.210000000000036</v>
      </c>
      <c r="E244" s="38">
        <f t="shared" si="7"/>
        <v>-3.5046612493145246</v>
      </c>
    </row>
    <row r="245" spans="1:5" ht="20.25" customHeight="1">
      <c r="A245" s="7" t="s">
        <v>282</v>
      </c>
      <c r="B245" s="8">
        <v>277.47</v>
      </c>
      <c r="C245" s="8">
        <v>778.97</v>
      </c>
      <c r="D245" s="9">
        <f t="shared" si="6"/>
        <v>501.5</v>
      </c>
      <c r="E245" s="38">
        <f t="shared" si="7"/>
        <v>180.7402602083108</v>
      </c>
    </row>
    <row r="246" spans="1:5" ht="20.25" customHeight="1">
      <c r="A246" s="7" t="s">
        <v>283</v>
      </c>
      <c r="B246" s="8"/>
      <c r="C246" s="8">
        <v>78.95</v>
      </c>
      <c r="D246" s="9">
        <f t="shared" si="6"/>
        <v>78.95</v>
      </c>
      <c r="E246" s="38"/>
    </row>
    <row r="247" spans="1:5" ht="20.25" customHeight="1">
      <c r="A247" s="7" t="s">
        <v>284</v>
      </c>
      <c r="B247" s="8">
        <v>252.28</v>
      </c>
      <c r="C247" s="8"/>
      <c r="D247" s="9">
        <f t="shared" si="6"/>
        <v>-252.28</v>
      </c>
      <c r="E247" s="38">
        <f t="shared" si="7"/>
        <v>-100</v>
      </c>
    </row>
    <row r="248" spans="1:5" ht="20.25" customHeight="1">
      <c r="A248" s="7" t="s">
        <v>285</v>
      </c>
      <c r="B248" s="8">
        <v>874.38</v>
      </c>
      <c r="C248" s="8">
        <v>497</v>
      </c>
      <c r="D248" s="9">
        <f aca="true" t="shared" si="8" ref="D248:D311">SUM(C248-B248)</f>
        <v>-377.38</v>
      </c>
      <c r="E248" s="38">
        <f aca="true" t="shared" si="9" ref="E248:E311">SUM(D248/B248*100)</f>
        <v>-43.15972460486287</v>
      </c>
    </row>
    <row r="249" spans="1:5" ht="20.25" customHeight="1">
      <c r="A249" s="7" t="s">
        <v>286</v>
      </c>
      <c r="B249" s="8">
        <v>440.17</v>
      </c>
      <c r="C249" s="8">
        <v>426.84</v>
      </c>
      <c r="D249" s="9">
        <f t="shared" si="8"/>
        <v>-13.330000000000041</v>
      </c>
      <c r="E249" s="38">
        <f t="shared" si="9"/>
        <v>-3.028375400413486</v>
      </c>
    </row>
    <row r="250" spans="1:5" ht="20.25" customHeight="1">
      <c r="A250" s="7" t="s">
        <v>287</v>
      </c>
      <c r="B250" s="8">
        <v>440.17</v>
      </c>
      <c r="C250" s="8">
        <v>426.84</v>
      </c>
      <c r="D250" s="9">
        <f t="shared" si="8"/>
        <v>-13.330000000000041</v>
      </c>
      <c r="E250" s="38">
        <f t="shared" si="9"/>
        <v>-3.028375400413486</v>
      </c>
    </row>
    <row r="251" spans="1:5" ht="20.25" customHeight="1">
      <c r="A251" s="7" t="s">
        <v>288</v>
      </c>
      <c r="B251" s="8">
        <v>575.3</v>
      </c>
      <c r="C251" s="8">
        <v>590.38</v>
      </c>
      <c r="D251" s="9">
        <f t="shared" si="8"/>
        <v>15.080000000000041</v>
      </c>
      <c r="E251" s="38">
        <f t="shared" si="9"/>
        <v>2.621241091604388</v>
      </c>
    </row>
    <row r="252" spans="1:5" ht="20.25" customHeight="1">
      <c r="A252" s="7" t="s">
        <v>289</v>
      </c>
      <c r="B252" s="8">
        <v>575.3</v>
      </c>
      <c r="C252" s="8">
        <v>590.38</v>
      </c>
      <c r="D252" s="9">
        <f t="shared" si="8"/>
        <v>15.080000000000041</v>
      </c>
      <c r="E252" s="38">
        <f t="shared" si="9"/>
        <v>2.621241091604388</v>
      </c>
    </row>
    <row r="253" spans="1:5" ht="20.25" customHeight="1">
      <c r="A253" s="7" t="s">
        <v>290</v>
      </c>
      <c r="B253" s="8">
        <v>251.48</v>
      </c>
      <c r="C253" s="8">
        <v>244.85</v>
      </c>
      <c r="D253" s="9">
        <f t="shared" si="8"/>
        <v>-6.6299999999999955</v>
      </c>
      <c r="E253" s="38">
        <f t="shared" si="9"/>
        <v>-2.636392556068075</v>
      </c>
    </row>
    <row r="254" spans="1:5" ht="20.25" customHeight="1">
      <c r="A254" s="7" t="s">
        <v>291</v>
      </c>
      <c r="B254" s="8">
        <v>251.48</v>
      </c>
      <c r="C254" s="8">
        <v>244.85</v>
      </c>
      <c r="D254" s="9">
        <f t="shared" si="8"/>
        <v>-6.6299999999999955</v>
      </c>
      <c r="E254" s="38">
        <f t="shared" si="9"/>
        <v>-2.636392556068075</v>
      </c>
    </row>
    <row r="255" spans="1:5" ht="20.25" customHeight="1">
      <c r="A255" s="7" t="s">
        <v>18</v>
      </c>
      <c r="B255" s="8">
        <v>18795.89</v>
      </c>
      <c r="C255" s="8">
        <v>4079.45</v>
      </c>
      <c r="D255" s="9">
        <f t="shared" si="8"/>
        <v>-14716.439999999999</v>
      </c>
      <c r="E255" s="38">
        <f t="shared" si="9"/>
        <v>-78.29605302010172</v>
      </c>
    </row>
    <row r="256" spans="1:5" ht="20.25" customHeight="1">
      <c r="A256" s="7" t="s">
        <v>292</v>
      </c>
      <c r="B256" s="8">
        <v>9170.63</v>
      </c>
      <c r="C256" s="8">
        <v>2357.38</v>
      </c>
      <c r="D256" s="9">
        <f t="shared" si="8"/>
        <v>-6813.249999999999</v>
      </c>
      <c r="E256" s="38">
        <f t="shared" si="9"/>
        <v>-74.29424150794438</v>
      </c>
    </row>
    <row r="257" spans="1:5" ht="20.25" customHeight="1">
      <c r="A257" s="7" t="s">
        <v>293</v>
      </c>
      <c r="B257" s="8">
        <v>590.16</v>
      </c>
      <c r="C257" s="8">
        <v>597.82</v>
      </c>
      <c r="D257" s="9">
        <f t="shared" si="8"/>
        <v>7.660000000000082</v>
      </c>
      <c r="E257" s="38">
        <f t="shared" si="9"/>
        <v>1.2979530974651081</v>
      </c>
    </row>
    <row r="258" spans="1:5" ht="20.25" customHeight="1">
      <c r="A258" s="7" t="s">
        <v>294</v>
      </c>
      <c r="B258" s="8">
        <v>1508.76</v>
      </c>
      <c r="C258" s="8">
        <v>1538.36</v>
      </c>
      <c r="D258" s="9">
        <f t="shared" si="8"/>
        <v>29.59999999999991</v>
      </c>
      <c r="E258" s="38">
        <f t="shared" si="9"/>
        <v>1.9618759776240031</v>
      </c>
    </row>
    <row r="259" spans="1:5" ht="20.25" customHeight="1">
      <c r="A259" s="7" t="s">
        <v>295</v>
      </c>
      <c r="B259" s="8">
        <v>130</v>
      </c>
      <c r="C259" s="8"/>
      <c r="D259" s="9">
        <f t="shared" si="8"/>
        <v>-130</v>
      </c>
      <c r="E259" s="38">
        <f t="shared" si="9"/>
        <v>-100</v>
      </c>
    </row>
    <row r="260" spans="1:5" ht="20.25" customHeight="1">
      <c r="A260" s="7" t="s">
        <v>296</v>
      </c>
      <c r="B260" s="8">
        <v>55.31</v>
      </c>
      <c r="C260" s="8">
        <v>15</v>
      </c>
      <c r="D260" s="9">
        <f t="shared" si="8"/>
        <v>-40.31</v>
      </c>
      <c r="E260" s="38">
        <f t="shared" si="9"/>
        <v>-72.88013017537516</v>
      </c>
    </row>
    <row r="261" spans="1:5" ht="20.25" customHeight="1">
      <c r="A261" s="7" t="s">
        <v>297</v>
      </c>
      <c r="B261" s="8">
        <v>10</v>
      </c>
      <c r="C261" s="8">
        <v>10</v>
      </c>
      <c r="D261" s="9">
        <f t="shared" si="8"/>
        <v>0</v>
      </c>
      <c r="E261" s="38">
        <f t="shared" si="9"/>
        <v>0</v>
      </c>
    </row>
    <row r="262" spans="1:5" ht="20.25" customHeight="1">
      <c r="A262" s="7" t="s">
        <v>298</v>
      </c>
      <c r="B262" s="8">
        <v>6696.4</v>
      </c>
      <c r="C262" s="8"/>
      <c r="D262" s="9">
        <f t="shared" si="8"/>
        <v>-6696.4</v>
      </c>
      <c r="E262" s="38">
        <f t="shared" si="9"/>
        <v>-100</v>
      </c>
    </row>
    <row r="263" spans="1:5" ht="20.25" customHeight="1">
      <c r="A263" s="7" t="s">
        <v>299</v>
      </c>
      <c r="B263" s="8">
        <v>180</v>
      </c>
      <c r="C263" s="8">
        <v>196.2</v>
      </c>
      <c r="D263" s="9">
        <f t="shared" si="8"/>
        <v>16.19999999999999</v>
      </c>
      <c r="E263" s="38">
        <f t="shared" si="9"/>
        <v>8.999999999999995</v>
      </c>
    </row>
    <row r="264" spans="1:5" ht="20.25" customHeight="1">
      <c r="A264" s="7" t="s">
        <v>300</v>
      </c>
      <c r="B264" s="8">
        <v>3073.66</v>
      </c>
      <c r="C264" s="8">
        <v>833.11</v>
      </c>
      <c r="D264" s="9">
        <f t="shared" si="8"/>
        <v>-2240.5499999999997</v>
      </c>
      <c r="E264" s="38">
        <f t="shared" si="9"/>
        <v>-72.89518033874924</v>
      </c>
    </row>
    <row r="265" spans="1:5" ht="20.25" customHeight="1">
      <c r="A265" s="7" t="s">
        <v>301</v>
      </c>
      <c r="B265" s="8">
        <v>362.68</v>
      </c>
      <c r="C265" s="8">
        <v>409.92</v>
      </c>
      <c r="D265" s="9">
        <f t="shared" si="8"/>
        <v>47.24000000000001</v>
      </c>
      <c r="E265" s="38">
        <f t="shared" si="9"/>
        <v>13.025256424396165</v>
      </c>
    </row>
    <row r="266" spans="1:5" ht="20.25" customHeight="1">
      <c r="A266" s="7" t="s">
        <v>302</v>
      </c>
      <c r="B266" s="8">
        <v>470.74</v>
      </c>
      <c r="C266" s="8">
        <v>361.19</v>
      </c>
      <c r="D266" s="9">
        <f t="shared" si="8"/>
        <v>-109.55000000000001</v>
      </c>
      <c r="E266" s="38">
        <f t="shared" si="9"/>
        <v>-23.271869821982413</v>
      </c>
    </row>
    <row r="267" spans="1:5" ht="20.25" customHeight="1">
      <c r="A267" s="7" t="s">
        <v>303</v>
      </c>
      <c r="B267" s="8">
        <v>552.4</v>
      </c>
      <c r="C267" s="8"/>
      <c r="D267" s="9">
        <f t="shared" si="8"/>
        <v>-552.4</v>
      </c>
      <c r="E267" s="38">
        <f t="shared" si="9"/>
        <v>-100</v>
      </c>
    </row>
    <row r="268" spans="1:5" ht="20.25" customHeight="1">
      <c r="A268" s="7" t="s">
        <v>304</v>
      </c>
      <c r="B268" s="8">
        <v>1048.3</v>
      </c>
      <c r="C268" s="8"/>
      <c r="D268" s="9">
        <f t="shared" si="8"/>
        <v>-1048.3</v>
      </c>
      <c r="E268" s="38">
        <f t="shared" si="9"/>
        <v>-100</v>
      </c>
    </row>
    <row r="269" spans="1:5" ht="20.25" customHeight="1">
      <c r="A269" s="7" t="s">
        <v>305</v>
      </c>
      <c r="B269" s="8">
        <v>8</v>
      </c>
      <c r="C269" s="8"/>
      <c r="D269" s="9">
        <f t="shared" si="8"/>
        <v>-8</v>
      </c>
      <c r="E269" s="38">
        <f t="shared" si="9"/>
        <v>-100</v>
      </c>
    </row>
    <row r="270" spans="1:5" ht="20.25" customHeight="1">
      <c r="A270" s="7" t="s">
        <v>306</v>
      </c>
      <c r="B270" s="8">
        <v>8</v>
      </c>
      <c r="C270" s="8">
        <v>8</v>
      </c>
      <c r="D270" s="9">
        <f t="shared" si="8"/>
        <v>0</v>
      </c>
      <c r="E270" s="38">
        <f t="shared" si="9"/>
        <v>0</v>
      </c>
    </row>
    <row r="271" spans="1:5" ht="20.25" customHeight="1">
      <c r="A271" s="7" t="s">
        <v>307</v>
      </c>
      <c r="B271" s="8">
        <v>10</v>
      </c>
      <c r="C271" s="8"/>
      <c r="D271" s="9">
        <f t="shared" si="8"/>
        <v>-10</v>
      </c>
      <c r="E271" s="38">
        <f t="shared" si="9"/>
        <v>-100</v>
      </c>
    </row>
    <row r="272" spans="1:5" ht="20.25" customHeight="1">
      <c r="A272" s="7" t="s">
        <v>308</v>
      </c>
      <c r="B272" s="8">
        <v>41</v>
      </c>
      <c r="C272" s="8"/>
      <c r="D272" s="9">
        <f t="shared" si="8"/>
        <v>-41</v>
      </c>
      <c r="E272" s="38">
        <f t="shared" si="9"/>
        <v>-100</v>
      </c>
    </row>
    <row r="273" spans="1:5" ht="20.25" customHeight="1">
      <c r="A273" s="7" t="s">
        <v>309</v>
      </c>
      <c r="B273" s="8">
        <v>572.54</v>
      </c>
      <c r="C273" s="8">
        <v>54</v>
      </c>
      <c r="D273" s="9">
        <f t="shared" si="8"/>
        <v>-518.54</v>
      </c>
      <c r="E273" s="38">
        <f t="shared" si="9"/>
        <v>-90.56834456981171</v>
      </c>
    </row>
    <row r="274" spans="1:5" ht="20.25" customHeight="1">
      <c r="A274" s="7" t="s">
        <v>310</v>
      </c>
      <c r="B274" s="8">
        <v>1104.57</v>
      </c>
      <c r="C274" s="8">
        <v>740.92</v>
      </c>
      <c r="D274" s="9">
        <f t="shared" si="8"/>
        <v>-363.65</v>
      </c>
      <c r="E274" s="38">
        <f t="shared" si="9"/>
        <v>-32.92231366051948</v>
      </c>
    </row>
    <row r="275" spans="1:5" ht="20.25" customHeight="1">
      <c r="A275" s="7" t="s">
        <v>311</v>
      </c>
      <c r="B275" s="8">
        <v>182.02</v>
      </c>
      <c r="C275" s="8">
        <v>180.2</v>
      </c>
      <c r="D275" s="9">
        <f t="shared" si="8"/>
        <v>-1.8200000000000216</v>
      </c>
      <c r="E275" s="38">
        <f t="shared" si="9"/>
        <v>-0.9998901219646311</v>
      </c>
    </row>
    <row r="276" spans="1:5" ht="20.25" customHeight="1">
      <c r="A276" s="7" t="s">
        <v>312</v>
      </c>
      <c r="B276" s="8">
        <v>599.53</v>
      </c>
      <c r="C276" s="8">
        <v>450.72</v>
      </c>
      <c r="D276" s="9">
        <f t="shared" si="8"/>
        <v>-148.80999999999995</v>
      </c>
      <c r="E276" s="38">
        <f t="shared" si="9"/>
        <v>-24.821109869397688</v>
      </c>
    </row>
    <row r="277" spans="1:5" ht="20.25" customHeight="1">
      <c r="A277" s="7" t="s">
        <v>313</v>
      </c>
      <c r="B277" s="8">
        <v>200</v>
      </c>
      <c r="C277" s="8"/>
      <c r="D277" s="9">
        <f t="shared" si="8"/>
        <v>-200</v>
      </c>
      <c r="E277" s="38">
        <f t="shared" si="9"/>
        <v>-100</v>
      </c>
    </row>
    <row r="278" spans="1:5" ht="20.25" customHeight="1">
      <c r="A278" s="7" t="s">
        <v>314</v>
      </c>
      <c r="B278" s="8">
        <v>30</v>
      </c>
      <c r="C278" s="8">
        <v>30</v>
      </c>
      <c r="D278" s="9">
        <f t="shared" si="8"/>
        <v>0</v>
      </c>
      <c r="E278" s="38">
        <f t="shared" si="9"/>
        <v>0</v>
      </c>
    </row>
    <row r="279" spans="1:5" ht="20.25" customHeight="1">
      <c r="A279" s="7" t="s">
        <v>315</v>
      </c>
      <c r="B279" s="8">
        <v>93.02</v>
      </c>
      <c r="C279" s="8">
        <v>80</v>
      </c>
      <c r="D279" s="9">
        <f t="shared" si="8"/>
        <v>-13.019999999999996</v>
      </c>
      <c r="E279" s="38">
        <f t="shared" si="9"/>
        <v>-13.996989894646308</v>
      </c>
    </row>
    <row r="280" spans="1:5" ht="20.25" customHeight="1">
      <c r="A280" s="7" t="s">
        <v>316</v>
      </c>
      <c r="B280" s="8">
        <v>644.72</v>
      </c>
      <c r="C280" s="8">
        <v>139.44</v>
      </c>
      <c r="D280" s="9">
        <f t="shared" si="8"/>
        <v>-505.28000000000003</v>
      </c>
      <c r="E280" s="38">
        <f t="shared" si="9"/>
        <v>-78.37200645241346</v>
      </c>
    </row>
    <row r="281" spans="1:5" ht="20.25" customHeight="1">
      <c r="A281" s="7" t="s">
        <v>317</v>
      </c>
      <c r="B281" s="8">
        <v>81.72</v>
      </c>
      <c r="C281" s="8">
        <v>86.44</v>
      </c>
      <c r="D281" s="9">
        <f t="shared" si="8"/>
        <v>4.719999999999999</v>
      </c>
      <c r="E281" s="38">
        <f t="shared" si="9"/>
        <v>5.775819872736171</v>
      </c>
    </row>
    <row r="282" spans="1:5" ht="20.25" customHeight="1">
      <c r="A282" s="7" t="s">
        <v>318</v>
      </c>
      <c r="B282" s="8">
        <v>510</v>
      </c>
      <c r="C282" s="8"/>
      <c r="D282" s="9">
        <f t="shared" si="8"/>
        <v>-510</v>
      </c>
      <c r="E282" s="38">
        <f t="shared" si="9"/>
        <v>-100</v>
      </c>
    </row>
    <row r="283" spans="1:5" ht="20.25" customHeight="1">
      <c r="A283" s="7" t="s">
        <v>319</v>
      </c>
      <c r="B283" s="8">
        <v>53</v>
      </c>
      <c r="C283" s="8">
        <v>53</v>
      </c>
      <c r="D283" s="9">
        <f t="shared" si="8"/>
        <v>0</v>
      </c>
      <c r="E283" s="38">
        <f t="shared" si="9"/>
        <v>0</v>
      </c>
    </row>
    <row r="284" spans="1:5" ht="20.25" customHeight="1">
      <c r="A284" s="7" t="s">
        <v>320</v>
      </c>
      <c r="B284" s="8">
        <v>1364</v>
      </c>
      <c r="C284" s="8"/>
      <c r="D284" s="9">
        <f t="shared" si="8"/>
        <v>-1364</v>
      </c>
      <c r="E284" s="38">
        <f t="shared" si="9"/>
        <v>-100</v>
      </c>
    </row>
    <row r="285" spans="1:5" ht="20.25" customHeight="1">
      <c r="A285" s="7" t="s">
        <v>321</v>
      </c>
      <c r="B285" s="8">
        <v>6</v>
      </c>
      <c r="C285" s="8"/>
      <c r="D285" s="9">
        <f t="shared" si="8"/>
        <v>-6</v>
      </c>
      <c r="E285" s="38">
        <f t="shared" si="9"/>
        <v>-100</v>
      </c>
    </row>
    <row r="286" spans="1:5" ht="20.25" customHeight="1">
      <c r="A286" s="7" t="s">
        <v>322</v>
      </c>
      <c r="B286" s="8">
        <v>1358</v>
      </c>
      <c r="C286" s="8"/>
      <c r="D286" s="9">
        <f t="shared" si="8"/>
        <v>-1358</v>
      </c>
      <c r="E286" s="38">
        <f t="shared" si="9"/>
        <v>-100</v>
      </c>
    </row>
    <row r="287" spans="1:5" ht="20.25" customHeight="1">
      <c r="A287" s="7" t="s">
        <v>323</v>
      </c>
      <c r="B287" s="8">
        <v>2870</v>
      </c>
      <c r="C287" s="8">
        <v>8.6</v>
      </c>
      <c r="D287" s="9">
        <f t="shared" si="8"/>
        <v>-2861.4</v>
      </c>
      <c r="E287" s="38">
        <f t="shared" si="9"/>
        <v>-99.70034843205575</v>
      </c>
    </row>
    <row r="288" spans="1:5" ht="20.25" customHeight="1">
      <c r="A288" s="7" t="s">
        <v>324</v>
      </c>
      <c r="B288" s="8">
        <v>2870</v>
      </c>
      <c r="C288" s="8">
        <v>8.6</v>
      </c>
      <c r="D288" s="9">
        <f t="shared" si="8"/>
        <v>-2861.4</v>
      </c>
      <c r="E288" s="38">
        <f t="shared" si="9"/>
        <v>-99.70034843205575</v>
      </c>
    </row>
    <row r="289" spans="1:5" ht="20.25" customHeight="1">
      <c r="A289" s="7" t="s">
        <v>325</v>
      </c>
      <c r="B289" s="8">
        <v>568.31</v>
      </c>
      <c r="C289" s="8"/>
      <c r="D289" s="9">
        <f t="shared" si="8"/>
        <v>-568.31</v>
      </c>
      <c r="E289" s="38">
        <f t="shared" si="9"/>
        <v>-100</v>
      </c>
    </row>
    <row r="290" spans="1:5" ht="20.25" customHeight="1">
      <c r="A290" s="7" t="s">
        <v>326</v>
      </c>
      <c r="B290" s="8">
        <v>568.31</v>
      </c>
      <c r="C290" s="8"/>
      <c r="D290" s="9">
        <f t="shared" si="8"/>
        <v>-568.31</v>
      </c>
      <c r="E290" s="38">
        <f t="shared" si="9"/>
        <v>-100</v>
      </c>
    </row>
    <row r="291" spans="1:5" ht="20.25" customHeight="1">
      <c r="A291" s="7" t="s">
        <v>19</v>
      </c>
      <c r="B291" s="8">
        <v>170.16</v>
      </c>
      <c r="C291" s="8">
        <v>332.28</v>
      </c>
      <c r="D291" s="9">
        <f t="shared" si="8"/>
        <v>162.11999999999998</v>
      </c>
      <c r="E291" s="38">
        <f t="shared" si="9"/>
        <v>95.27503526093088</v>
      </c>
    </row>
    <row r="292" spans="1:5" ht="20.25" customHeight="1">
      <c r="A292" s="7" t="s">
        <v>327</v>
      </c>
      <c r="B292" s="8">
        <v>170.16</v>
      </c>
      <c r="C292" s="8">
        <v>332.28</v>
      </c>
      <c r="D292" s="9">
        <f t="shared" si="8"/>
        <v>162.11999999999998</v>
      </c>
      <c r="E292" s="38">
        <f t="shared" si="9"/>
        <v>95.27503526093088</v>
      </c>
    </row>
    <row r="293" spans="1:5" ht="20.25" customHeight="1">
      <c r="A293" s="7" t="s">
        <v>328</v>
      </c>
      <c r="B293" s="8">
        <v>134.43</v>
      </c>
      <c r="C293" s="8">
        <v>133.85</v>
      </c>
      <c r="D293" s="9">
        <f t="shared" si="8"/>
        <v>-0.5800000000000125</v>
      </c>
      <c r="E293" s="38">
        <f t="shared" si="9"/>
        <v>-0.4314513129509875</v>
      </c>
    </row>
    <row r="294" spans="1:5" ht="20.25" customHeight="1">
      <c r="A294" s="7" t="s">
        <v>329</v>
      </c>
      <c r="B294" s="8">
        <v>35.73</v>
      </c>
      <c r="C294" s="8">
        <v>29.73</v>
      </c>
      <c r="D294" s="9">
        <f t="shared" si="8"/>
        <v>-5.9999999999999964</v>
      </c>
      <c r="E294" s="38">
        <f t="shared" si="9"/>
        <v>-16.79261125104953</v>
      </c>
    </row>
    <row r="295" spans="1:5" ht="20.25" customHeight="1">
      <c r="A295" s="7" t="s">
        <v>330</v>
      </c>
      <c r="B295" s="8"/>
      <c r="C295" s="8">
        <v>168.7</v>
      </c>
      <c r="D295" s="9">
        <f t="shared" si="8"/>
        <v>168.7</v>
      </c>
      <c r="E295" s="38"/>
    </row>
    <row r="296" spans="1:5" ht="20.25" customHeight="1">
      <c r="A296" s="7" t="s">
        <v>20</v>
      </c>
      <c r="B296" s="8">
        <v>513.51</v>
      </c>
      <c r="C296" s="8">
        <v>704.45</v>
      </c>
      <c r="D296" s="9">
        <f t="shared" si="8"/>
        <v>190.94000000000005</v>
      </c>
      <c r="E296" s="38">
        <f t="shared" si="9"/>
        <v>37.18330704367979</v>
      </c>
    </row>
    <row r="297" spans="1:5" ht="20.25" customHeight="1">
      <c r="A297" s="7" t="s">
        <v>331</v>
      </c>
      <c r="B297" s="8">
        <v>413.51</v>
      </c>
      <c r="C297" s="8">
        <v>444.45</v>
      </c>
      <c r="D297" s="9">
        <f t="shared" si="8"/>
        <v>30.939999999999998</v>
      </c>
      <c r="E297" s="38">
        <f t="shared" si="9"/>
        <v>7.482285797199584</v>
      </c>
    </row>
    <row r="298" spans="1:5" ht="20.25" customHeight="1">
      <c r="A298" s="7" t="s">
        <v>332</v>
      </c>
      <c r="B298" s="8">
        <v>218.85</v>
      </c>
      <c r="C298" s="8">
        <v>204.56</v>
      </c>
      <c r="D298" s="9">
        <f t="shared" si="8"/>
        <v>-14.289999999999992</v>
      </c>
      <c r="E298" s="38">
        <f t="shared" si="9"/>
        <v>-6.529586474754394</v>
      </c>
    </row>
    <row r="299" spans="1:5" ht="20.25" customHeight="1">
      <c r="A299" s="7" t="s">
        <v>333</v>
      </c>
      <c r="B299" s="8">
        <v>194.66</v>
      </c>
      <c r="C299" s="8">
        <v>239.89</v>
      </c>
      <c r="D299" s="9">
        <f t="shared" si="8"/>
        <v>45.22999999999999</v>
      </c>
      <c r="E299" s="38">
        <f t="shared" si="9"/>
        <v>23.23538477345114</v>
      </c>
    </row>
    <row r="300" spans="1:5" ht="20.25" customHeight="1">
      <c r="A300" s="7" t="s">
        <v>334</v>
      </c>
      <c r="B300" s="8">
        <v>100</v>
      </c>
      <c r="C300" s="8">
        <v>260</v>
      </c>
      <c r="D300" s="9">
        <f t="shared" si="8"/>
        <v>160</v>
      </c>
      <c r="E300" s="38">
        <f t="shared" si="9"/>
        <v>160</v>
      </c>
    </row>
    <row r="301" spans="1:5" ht="20.25" customHeight="1">
      <c r="A301" s="7" t="s">
        <v>335</v>
      </c>
      <c r="B301" s="8">
        <v>100</v>
      </c>
      <c r="C301" s="8">
        <v>260</v>
      </c>
      <c r="D301" s="9">
        <f t="shared" si="8"/>
        <v>160</v>
      </c>
      <c r="E301" s="38">
        <f t="shared" si="9"/>
        <v>160</v>
      </c>
    </row>
    <row r="302" spans="1:5" ht="20.25" customHeight="1">
      <c r="A302" s="7" t="s">
        <v>21</v>
      </c>
      <c r="B302" s="8">
        <f>SUM(B303,B307)</f>
        <v>895.2099999999999</v>
      </c>
      <c r="C302" s="8">
        <f>SUM(C303,C307)</f>
        <v>926.9300000000001</v>
      </c>
      <c r="D302" s="9">
        <f t="shared" si="8"/>
        <v>31.72000000000014</v>
      </c>
      <c r="E302" s="38">
        <f t="shared" si="9"/>
        <v>3.54330268875461</v>
      </c>
    </row>
    <row r="303" spans="1:5" ht="20.25" customHeight="1">
      <c r="A303" s="7" t="s">
        <v>336</v>
      </c>
      <c r="B303" s="8">
        <f>SUM(B304:B306)</f>
        <v>848.67</v>
      </c>
      <c r="C303" s="8">
        <f>SUM(C304:C306)</f>
        <v>877.49</v>
      </c>
      <c r="D303" s="9">
        <f t="shared" si="8"/>
        <v>28.82000000000005</v>
      </c>
      <c r="E303" s="38">
        <f t="shared" si="9"/>
        <v>3.3959018228522333</v>
      </c>
    </row>
    <row r="304" spans="1:5" ht="20.25" customHeight="1">
      <c r="A304" s="7" t="s">
        <v>337</v>
      </c>
      <c r="B304" s="8">
        <f>647.55+76.42</f>
        <v>723.9699999999999</v>
      </c>
      <c r="C304" s="8">
        <f>1024.71-266.22</f>
        <v>758.49</v>
      </c>
      <c r="D304" s="9">
        <f t="shared" si="8"/>
        <v>34.520000000000095</v>
      </c>
      <c r="E304" s="38">
        <f t="shared" si="9"/>
        <v>4.76815337652114</v>
      </c>
    </row>
    <row r="305" spans="1:5" ht="20.25" customHeight="1">
      <c r="A305" s="7" t="s">
        <v>338</v>
      </c>
      <c r="B305" s="8">
        <v>119</v>
      </c>
      <c r="C305" s="8">
        <v>119</v>
      </c>
      <c r="D305" s="9">
        <f t="shared" si="8"/>
        <v>0</v>
      </c>
      <c r="E305" s="38">
        <f t="shared" si="9"/>
        <v>0</v>
      </c>
    </row>
    <row r="306" spans="1:5" ht="20.25" customHeight="1">
      <c r="A306" s="7" t="s">
        <v>339</v>
      </c>
      <c r="B306" s="8">
        <v>5.7</v>
      </c>
      <c r="C306" s="8"/>
      <c r="D306" s="9">
        <f t="shared" si="8"/>
        <v>-5.7</v>
      </c>
      <c r="E306" s="38">
        <f t="shared" si="9"/>
        <v>-100</v>
      </c>
    </row>
    <row r="307" spans="1:5" ht="20.25" customHeight="1">
      <c r="A307" s="7" t="s">
        <v>340</v>
      </c>
      <c r="B307" s="8">
        <v>46.54</v>
      </c>
      <c r="C307" s="8">
        <v>49.44</v>
      </c>
      <c r="D307" s="9">
        <f t="shared" si="8"/>
        <v>2.8999999999999986</v>
      </c>
      <c r="E307" s="38">
        <f t="shared" si="9"/>
        <v>6.231198968629133</v>
      </c>
    </row>
    <row r="308" spans="1:5" ht="20.25" customHeight="1">
      <c r="A308" s="7" t="s">
        <v>341</v>
      </c>
      <c r="B308" s="8">
        <v>46.54</v>
      </c>
      <c r="C308" s="8">
        <v>49.44</v>
      </c>
      <c r="D308" s="9">
        <f t="shared" si="8"/>
        <v>2.8999999999999986</v>
      </c>
      <c r="E308" s="38">
        <f t="shared" si="9"/>
        <v>6.231198968629133</v>
      </c>
    </row>
    <row r="309" spans="1:5" ht="20.25" customHeight="1">
      <c r="A309" s="7" t="s">
        <v>24</v>
      </c>
      <c r="B309" s="8">
        <v>689.46</v>
      </c>
      <c r="C309" s="8">
        <v>713.51</v>
      </c>
      <c r="D309" s="9">
        <f t="shared" si="8"/>
        <v>24.049999999999955</v>
      </c>
      <c r="E309" s="38">
        <f t="shared" si="9"/>
        <v>3.48823717111942</v>
      </c>
    </row>
    <row r="310" spans="1:5" ht="20.25" customHeight="1">
      <c r="A310" s="7" t="s">
        <v>342</v>
      </c>
      <c r="B310" s="8">
        <v>642.46</v>
      </c>
      <c r="C310" s="8">
        <v>653.51</v>
      </c>
      <c r="D310" s="9">
        <f t="shared" si="8"/>
        <v>11.049999999999955</v>
      </c>
      <c r="E310" s="38">
        <f t="shared" si="9"/>
        <v>1.7199514366653106</v>
      </c>
    </row>
    <row r="311" spans="1:5" ht="20.25" customHeight="1">
      <c r="A311" s="7" t="s">
        <v>343</v>
      </c>
      <c r="B311" s="8">
        <v>462.46</v>
      </c>
      <c r="C311" s="8">
        <v>598.51</v>
      </c>
      <c r="D311" s="9">
        <f t="shared" si="8"/>
        <v>136.05</v>
      </c>
      <c r="E311" s="38">
        <f t="shared" si="9"/>
        <v>29.418760541452237</v>
      </c>
    </row>
    <row r="312" spans="1:5" ht="20.25" customHeight="1">
      <c r="A312" s="7" t="s">
        <v>344</v>
      </c>
      <c r="B312" s="8">
        <v>180</v>
      </c>
      <c r="C312" s="8">
        <v>55</v>
      </c>
      <c r="D312" s="9">
        <f aca="true" t="shared" si="10" ref="D312:D335">SUM(C312-B312)</f>
        <v>-125</v>
      </c>
      <c r="E312" s="38">
        <f aca="true" t="shared" si="11" ref="E312:E331">SUM(D312/B312*100)</f>
        <v>-69.44444444444444</v>
      </c>
    </row>
    <row r="313" spans="1:5" ht="20.25" customHeight="1">
      <c r="A313" s="7" t="s">
        <v>345</v>
      </c>
      <c r="B313" s="8">
        <v>47</v>
      </c>
      <c r="C313" s="8">
        <v>60</v>
      </c>
      <c r="D313" s="9">
        <f t="shared" si="10"/>
        <v>13</v>
      </c>
      <c r="E313" s="38">
        <f t="shared" si="11"/>
        <v>27.659574468085108</v>
      </c>
    </row>
    <row r="314" spans="1:5" ht="20.25" customHeight="1">
      <c r="A314" s="7" t="s">
        <v>346</v>
      </c>
      <c r="B314" s="8"/>
      <c r="C314" s="8">
        <v>10</v>
      </c>
      <c r="D314" s="9">
        <f t="shared" si="10"/>
        <v>10</v>
      </c>
      <c r="E314" s="38"/>
    </row>
    <row r="315" spans="1:5" ht="20.25" customHeight="1">
      <c r="A315" s="7" t="s">
        <v>347</v>
      </c>
      <c r="B315" s="8">
        <v>47</v>
      </c>
      <c r="C315" s="8">
        <v>50</v>
      </c>
      <c r="D315" s="9">
        <f t="shared" si="10"/>
        <v>3</v>
      </c>
      <c r="E315" s="38">
        <f t="shared" si="11"/>
        <v>6.382978723404255</v>
      </c>
    </row>
    <row r="316" spans="1:5" ht="20.25" customHeight="1">
      <c r="A316" s="7" t="s">
        <v>25</v>
      </c>
      <c r="B316" s="8">
        <v>522</v>
      </c>
      <c r="C316" s="8"/>
      <c r="D316" s="9">
        <f t="shared" si="10"/>
        <v>-522</v>
      </c>
      <c r="E316" s="38">
        <f t="shared" si="11"/>
        <v>-100</v>
      </c>
    </row>
    <row r="317" spans="1:5" ht="20.25" customHeight="1">
      <c r="A317" s="7" t="s">
        <v>348</v>
      </c>
      <c r="B317" s="8">
        <v>522</v>
      </c>
      <c r="C317" s="8"/>
      <c r="D317" s="9">
        <f t="shared" si="10"/>
        <v>-522</v>
      </c>
      <c r="E317" s="38">
        <f t="shared" si="11"/>
        <v>-100</v>
      </c>
    </row>
    <row r="318" spans="1:5" ht="20.25" customHeight="1">
      <c r="A318" s="7" t="s">
        <v>349</v>
      </c>
      <c r="B318" s="8">
        <v>222</v>
      </c>
      <c r="C318" s="8"/>
      <c r="D318" s="9">
        <f t="shared" si="10"/>
        <v>-222</v>
      </c>
      <c r="E318" s="38">
        <f t="shared" si="11"/>
        <v>-100</v>
      </c>
    </row>
    <row r="319" spans="1:5" ht="20.25" customHeight="1">
      <c r="A319" s="7" t="s">
        <v>350</v>
      </c>
      <c r="B319" s="8">
        <v>300</v>
      </c>
      <c r="C319" s="8"/>
      <c r="D319" s="9">
        <f t="shared" si="10"/>
        <v>-300</v>
      </c>
      <c r="E319" s="38">
        <f t="shared" si="11"/>
        <v>-100</v>
      </c>
    </row>
    <row r="320" spans="1:5" ht="20.25" customHeight="1">
      <c r="A320" s="7" t="s">
        <v>26</v>
      </c>
      <c r="B320" s="8">
        <v>259.41</v>
      </c>
      <c r="C320" s="8">
        <v>274</v>
      </c>
      <c r="D320" s="9">
        <f t="shared" si="10"/>
        <v>14.589999999999975</v>
      </c>
      <c r="E320" s="38">
        <f t="shared" si="11"/>
        <v>5.6243012991017975</v>
      </c>
    </row>
    <row r="321" spans="1:5" ht="20.25" customHeight="1">
      <c r="A321" s="7" t="s">
        <v>351</v>
      </c>
      <c r="B321" s="8">
        <v>259.41</v>
      </c>
      <c r="C321" s="8">
        <f>7.68+266.22</f>
        <v>273.90000000000003</v>
      </c>
      <c r="D321" s="9">
        <f t="shared" si="10"/>
        <v>14.490000000000009</v>
      </c>
      <c r="E321" s="38">
        <f t="shared" si="11"/>
        <v>5.585752284029146</v>
      </c>
    </row>
    <row r="322" spans="1:5" ht="20.25" customHeight="1">
      <c r="A322" s="7" t="s">
        <v>352</v>
      </c>
      <c r="B322" s="8">
        <v>259.41</v>
      </c>
      <c r="C322" s="8">
        <f>7.68+266.22</f>
        <v>273.90000000000003</v>
      </c>
      <c r="D322" s="9">
        <f t="shared" si="10"/>
        <v>14.490000000000009</v>
      </c>
      <c r="E322" s="38">
        <f t="shared" si="11"/>
        <v>5.585752284029146</v>
      </c>
    </row>
    <row r="323" spans="1:5" ht="20.25" customHeight="1">
      <c r="A323" s="7" t="s">
        <v>27</v>
      </c>
      <c r="B323" s="8">
        <v>500</v>
      </c>
      <c r="C323" s="8">
        <v>500</v>
      </c>
      <c r="D323" s="9">
        <f t="shared" si="10"/>
        <v>0</v>
      </c>
      <c r="E323" s="38">
        <f t="shared" si="11"/>
        <v>0</v>
      </c>
    </row>
    <row r="324" spans="1:5" ht="20.25" customHeight="1">
      <c r="A324" s="7" t="s">
        <v>353</v>
      </c>
      <c r="B324" s="8">
        <v>500</v>
      </c>
      <c r="C324" s="8">
        <v>500</v>
      </c>
      <c r="D324" s="9">
        <f t="shared" si="10"/>
        <v>0</v>
      </c>
      <c r="E324" s="38">
        <f t="shared" si="11"/>
        <v>0</v>
      </c>
    </row>
    <row r="325" spans="1:5" ht="20.25" customHeight="1">
      <c r="A325" s="7" t="s">
        <v>354</v>
      </c>
      <c r="B325" s="8">
        <v>500</v>
      </c>
      <c r="C325" s="8">
        <v>500</v>
      </c>
      <c r="D325" s="9">
        <f t="shared" si="10"/>
        <v>0</v>
      </c>
      <c r="E325" s="38">
        <f t="shared" si="11"/>
        <v>0</v>
      </c>
    </row>
    <row r="326" spans="1:5" ht="20.25" customHeight="1">
      <c r="A326" s="7" t="s">
        <v>29</v>
      </c>
      <c r="B326" s="8">
        <v>836.37</v>
      </c>
      <c r="C326" s="8">
        <f>SUM(C327)</f>
        <v>5813</v>
      </c>
      <c r="D326" s="9">
        <f t="shared" si="10"/>
        <v>4976.63</v>
      </c>
      <c r="E326" s="38">
        <f t="shared" si="11"/>
        <v>595.0273204443009</v>
      </c>
    </row>
    <row r="327" spans="1:5" ht="20.25" customHeight="1">
      <c r="A327" s="7" t="s">
        <v>355</v>
      </c>
      <c r="B327" s="8">
        <v>836.37</v>
      </c>
      <c r="C327" s="8">
        <f>SUM(C328)</f>
        <v>5813</v>
      </c>
      <c r="D327" s="9">
        <f t="shared" si="10"/>
        <v>4976.63</v>
      </c>
      <c r="E327" s="38">
        <f t="shared" si="11"/>
        <v>595.0273204443009</v>
      </c>
    </row>
    <row r="328" spans="1:5" ht="20.25" customHeight="1">
      <c r="A328" s="7" t="s">
        <v>356</v>
      </c>
      <c r="B328" s="8">
        <v>836.37</v>
      </c>
      <c r="C328" s="8">
        <f>5826-11-2</f>
        <v>5813</v>
      </c>
      <c r="D328" s="9">
        <f t="shared" si="10"/>
        <v>4976.63</v>
      </c>
      <c r="E328" s="38">
        <f t="shared" si="11"/>
        <v>595.0273204443009</v>
      </c>
    </row>
    <row r="329" spans="1:5" ht="20.25" customHeight="1">
      <c r="A329" s="7" t="s">
        <v>357</v>
      </c>
      <c r="B329" s="8">
        <v>50</v>
      </c>
      <c r="C329" s="8">
        <v>538.42</v>
      </c>
      <c r="D329" s="9">
        <f t="shared" si="10"/>
        <v>488.41999999999996</v>
      </c>
      <c r="E329" s="38">
        <f t="shared" si="11"/>
        <v>976.8399999999999</v>
      </c>
    </row>
    <row r="330" spans="1:5" ht="20.25" customHeight="1">
      <c r="A330" s="7" t="s">
        <v>358</v>
      </c>
      <c r="B330" s="8">
        <v>50</v>
      </c>
      <c r="C330" s="8">
        <v>538.42</v>
      </c>
      <c r="D330" s="9">
        <f t="shared" si="10"/>
        <v>488.41999999999996</v>
      </c>
      <c r="E330" s="38">
        <f t="shared" si="11"/>
        <v>976.8399999999999</v>
      </c>
    </row>
    <row r="331" spans="1:5" ht="20.25" customHeight="1">
      <c r="A331" s="7" t="s">
        <v>359</v>
      </c>
      <c r="B331" s="8">
        <v>50</v>
      </c>
      <c r="C331" s="8">
        <v>538.42</v>
      </c>
      <c r="D331" s="9">
        <f t="shared" si="10"/>
        <v>488.41999999999996</v>
      </c>
      <c r="E331" s="38">
        <f t="shared" si="11"/>
        <v>976.8399999999999</v>
      </c>
    </row>
    <row r="332" spans="1:5" ht="20.25" customHeight="1">
      <c r="A332" s="7" t="s">
        <v>28</v>
      </c>
      <c r="B332" s="8"/>
      <c r="C332" s="8">
        <v>1199.11</v>
      </c>
      <c r="D332" s="9">
        <f t="shared" si="10"/>
        <v>1199.11</v>
      </c>
      <c r="E332" s="38"/>
    </row>
    <row r="333" spans="1:5" ht="20.25" customHeight="1">
      <c r="A333" s="7" t="s">
        <v>360</v>
      </c>
      <c r="B333" s="8"/>
      <c r="C333" s="8">
        <v>1199.11</v>
      </c>
      <c r="D333" s="9">
        <f t="shared" si="10"/>
        <v>1199.11</v>
      </c>
      <c r="E333" s="38"/>
    </row>
    <row r="334" spans="1:5" ht="20.25" customHeight="1">
      <c r="A334" s="7" t="s">
        <v>361</v>
      </c>
      <c r="B334" s="8"/>
      <c r="C334" s="8">
        <v>902.11</v>
      </c>
      <c r="D334" s="9">
        <f t="shared" si="10"/>
        <v>902.11</v>
      </c>
      <c r="E334" s="38"/>
    </row>
    <row r="335" spans="1:5" ht="20.25" customHeight="1">
      <c r="A335" s="7" t="s">
        <v>362</v>
      </c>
      <c r="B335" s="8"/>
      <c r="C335" s="8">
        <v>297</v>
      </c>
      <c r="D335" s="9">
        <f t="shared" si="10"/>
        <v>297</v>
      </c>
      <c r="E335" s="38"/>
    </row>
    <row r="336" spans="2:4" ht="21" customHeight="1">
      <c r="B336" s="12"/>
      <c r="C336" s="12"/>
      <c r="D336" s="12"/>
    </row>
    <row r="337" spans="2:4" ht="21" customHeight="1">
      <c r="B337" s="12"/>
      <c r="C337" s="12"/>
      <c r="D337" s="12"/>
    </row>
    <row r="338" spans="2:4" ht="21" customHeight="1">
      <c r="B338" s="12"/>
      <c r="C338" s="12"/>
      <c r="D338" s="12"/>
    </row>
    <row r="339" spans="2:4" ht="21" customHeight="1">
      <c r="B339" s="12"/>
      <c r="C339" s="12"/>
      <c r="D339" s="12"/>
    </row>
    <row r="340" spans="2:4" ht="21" customHeight="1">
      <c r="B340" s="12"/>
      <c r="C340" s="12"/>
      <c r="D340" s="12"/>
    </row>
    <row r="341" spans="2:4" ht="21" customHeight="1">
      <c r="B341" s="12"/>
      <c r="C341" s="12"/>
      <c r="D341" s="12"/>
    </row>
    <row r="342" spans="2:4" ht="21" customHeight="1">
      <c r="B342" s="12"/>
      <c r="C342" s="12"/>
      <c r="D342" s="12"/>
    </row>
    <row r="343" spans="2:4" ht="21" customHeight="1">
      <c r="B343" s="12"/>
      <c r="C343" s="12"/>
      <c r="D343" s="12"/>
    </row>
    <row r="344" spans="2:4" ht="21" customHeight="1">
      <c r="B344" s="12"/>
      <c r="C344" s="12"/>
      <c r="D344" s="12"/>
    </row>
    <row r="345" spans="2:4" ht="21" customHeight="1">
      <c r="B345" s="12"/>
      <c r="C345" s="12"/>
      <c r="D345" s="12"/>
    </row>
    <row r="346" spans="2:4" ht="21" customHeight="1">
      <c r="B346" s="12"/>
      <c r="C346" s="12"/>
      <c r="D346" s="12"/>
    </row>
    <row r="347" spans="2:4" ht="21" customHeight="1">
      <c r="B347" s="12"/>
      <c r="C347" s="12"/>
      <c r="D347" s="12"/>
    </row>
    <row r="348" spans="2:4" ht="21" customHeight="1">
      <c r="B348" s="12"/>
      <c r="C348" s="12"/>
      <c r="D348" s="12"/>
    </row>
    <row r="349" spans="2:4" ht="21" customHeight="1">
      <c r="B349" s="12"/>
      <c r="C349" s="12"/>
      <c r="D349" s="12"/>
    </row>
    <row r="350" spans="2:4" ht="21" customHeight="1">
      <c r="B350" s="12"/>
      <c r="C350" s="12"/>
      <c r="D350" s="12"/>
    </row>
    <row r="351" spans="2:4" ht="21" customHeight="1">
      <c r="B351" s="12"/>
      <c r="C351" s="12"/>
      <c r="D351" s="12"/>
    </row>
    <row r="352" spans="2:4" ht="21" customHeight="1">
      <c r="B352" s="12"/>
      <c r="C352" s="12"/>
      <c r="D352" s="12"/>
    </row>
    <row r="353" spans="2:4" ht="21" customHeight="1">
      <c r="B353" s="12"/>
      <c r="C353" s="12"/>
      <c r="D353" s="12"/>
    </row>
    <row r="354" spans="2:4" ht="21" customHeight="1">
      <c r="B354" s="12"/>
      <c r="C354" s="12"/>
      <c r="D354" s="12"/>
    </row>
    <row r="355" spans="2:4" ht="21" customHeight="1">
      <c r="B355" s="12"/>
      <c r="C355" s="12"/>
      <c r="D355" s="12"/>
    </row>
    <row r="356" spans="2:4" ht="21" customHeight="1">
      <c r="B356" s="12"/>
      <c r="C356" s="12"/>
      <c r="D356" s="12"/>
    </row>
    <row r="357" spans="2:4" ht="21" customHeight="1">
      <c r="B357" s="12"/>
      <c r="C357" s="12"/>
      <c r="D357" s="12"/>
    </row>
    <row r="358" spans="2:4" ht="21" customHeight="1">
      <c r="B358" s="12"/>
      <c r="C358" s="12"/>
      <c r="D358" s="12"/>
    </row>
    <row r="359" spans="2:4" ht="21" customHeight="1">
      <c r="B359" s="12"/>
      <c r="C359" s="12"/>
      <c r="D359" s="12"/>
    </row>
    <row r="360" spans="2:4" ht="21" customHeight="1">
      <c r="B360" s="12"/>
      <c r="C360" s="12"/>
      <c r="D360" s="12"/>
    </row>
    <row r="361" spans="2:4" ht="21" customHeight="1">
      <c r="B361" s="12"/>
      <c r="C361" s="12"/>
      <c r="D361" s="12"/>
    </row>
    <row r="362" spans="2:4" ht="21" customHeight="1">
      <c r="B362" s="12"/>
      <c r="C362" s="12"/>
      <c r="D362" s="12"/>
    </row>
    <row r="363" spans="2:4" ht="21" customHeight="1">
      <c r="B363" s="12"/>
      <c r="C363" s="12"/>
      <c r="D363" s="12"/>
    </row>
    <row r="364" spans="2:4" ht="21" customHeight="1">
      <c r="B364" s="12"/>
      <c r="C364" s="12"/>
      <c r="D364" s="12"/>
    </row>
    <row r="365" spans="2:4" ht="21" customHeight="1">
      <c r="B365" s="12"/>
      <c r="C365" s="12"/>
      <c r="D365" s="12"/>
    </row>
    <row r="366" spans="2:4" ht="21" customHeight="1">
      <c r="B366" s="12"/>
      <c r="C366" s="12"/>
      <c r="D366" s="12"/>
    </row>
    <row r="367" spans="2:4" ht="21" customHeight="1">
      <c r="B367" s="12"/>
      <c r="C367" s="12"/>
      <c r="D367" s="12"/>
    </row>
    <row r="368" spans="2:4" ht="21" customHeight="1">
      <c r="B368" s="12"/>
      <c r="C368" s="12"/>
      <c r="D368" s="12"/>
    </row>
    <row r="369" spans="2:4" ht="21" customHeight="1">
      <c r="B369" s="12"/>
      <c r="C369" s="12"/>
      <c r="D369" s="12"/>
    </row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6299212598425197" right="0.6299212598425197" top="0.6299212598425197" bottom="0.6299212598425197" header="0.5118110236220472" footer="0.5118110236220472"/>
  <pageSetup firstPageNumber="30" useFirstPageNumber="1" horizontalDpi="600" verticalDpi="600" orientation="landscape" paperSize="9" scale="98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22" sqref="A22"/>
    </sheetView>
  </sheetViews>
  <sheetFormatPr defaultColWidth="9.33203125" defaultRowHeight="11.25"/>
  <cols>
    <col min="1" max="1" width="45.33203125" style="2" customWidth="1"/>
    <col min="2" max="2" width="21.66015625" style="18" customWidth="1"/>
    <col min="3" max="3" width="49" style="2" customWidth="1"/>
    <col min="4" max="4" width="15" style="18" customWidth="1"/>
    <col min="5" max="5" width="12" style="19" hidden="1" customWidth="1"/>
    <col min="6" max="16384" width="9.33203125" style="19" customWidth="1"/>
  </cols>
  <sheetData>
    <row r="1" spans="1:4" ht="28.5" customHeight="1">
      <c r="A1" s="49" t="s">
        <v>440</v>
      </c>
      <c r="B1" s="49"/>
      <c r="C1" s="49"/>
      <c r="D1" s="49"/>
    </row>
    <row r="2" spans="1:4" ht="13.5">
      <c r="A2" s="20"/>
      <c r="B2" s="21"/>
      <c r="C2" s="20"/>
      <c r="D2" s="21" t="s">
        <v>0</v>
      </c>
    </row>
    <row r="3" spans="1:4" ht="21" customHeight="1">
      <c r="A3" s="6" t="s">
        <v>1</v>
      </c>
      <c r="B3" s="22" t="s">
        <v>30</v>
      </c>
      <c r="C3" s="6" t="s">
        <v>1</v>
      </c>
      <c r="D3" s="22" t="s">
        <v>30</v>
      </c>
    </row>
    <row r="4" spans="1:4" ht="21" customHeight="1">
      <c r="A4" s="23" t="s">
        <v>31</v>
      </c>
      <c r="B4" s="34">
        <v>21900</v>
      </c>
      <c r="C4" s="23" t="s">
        <v>32</v>
      </c>
      <c r="D4" s="34">
        <v>74649</v>
      </c>
    </row>
    <row r="5" spans="1:4" ht="21" customHeight="1">
      <c r="A5" s="25" t="s">
        <v>33</v>
      </c>
      <c r="B5" s="32">
        <f>SUM(B6,B10:B14)</f>
        <v>66752</v>
      </c>
      <c r="C5" s="25" t="s">
        <v>34</v>
      </c>
      <c r="D5" s="32">
        <f>SUM(D6:D9,D13:D14)</f>
        <v>14003</v>
      </c>
    </row>
    <row r="6" spans="1:4" ht="21" customHeight="1">
      <c r="A6" s="26" t="s">
        <v>35</v>
      </c>
      <c r="B6" s="32">
        <f>SUM(B7:B9)</f>
        <v>60968</v>
      </c>
      <c r="C6" s="26" t="s">
        <v>36</v>
      </c>
      <c r="D6" s="32">
        <v>6060</v>
      </c>
    </row>
    <row r="7" spans="1:4" ht="21" customHeight="1">
      <c r="A7" s="26" t="s">
        <v>37</v>
      </c>
      <c r="B7" s="32">
        <v>2833</v>
      </c>
      <c r="C7" s="26" t="s">
        <v>38</v>
      </c>
      <c r="D7" s="32">
        <v>7943</v>
      </c>
    </row>
    <row r="8" spans="1:4" ht="21" customHeight="1">
      <c r="A8" s="25" t="s">
        <v>39</v>
      </c>
      <c r="B8" s="32">
        <v>58135</v>
      </c>
      <c r="C8" s="26" t="s">
        <v>40</v>
      </c>
      <c r="D8" s="32"/>
    </row>
    <row r="9" spans="1:4" ht="21" customHeight="1">
      <c r="A9" s="16" t="s">
        <v>41</v>
      </c>
      <c r="B9" s="32"/>
      <c r="C9" s="26" t="s">
        <v>42</v>
      </c>
      <c r="D9" s="32"/>
    </row>
    <row r="10" spans="1:4" ht="21" customHeight="1">
      <c r="A10" s="16" t="s">
        <v>43</v>
      </c>
      <c r="B10" s="32">
        <v>2643</v>
      </c>
      <c r="C10" s="26" t="s">
        <v>44</v>
      </c>
      <c r="D10" s="32"/>
    </row>
    <row r="11" spans="1:4" ht="21" customHeight="1">
      <c r="A11" s="25" t="s">
        <v>45</v>
      </c>
      <c r="B11" s="32">
        <v>0</v>
      </c>
      <c r="C11" s="26" t="s">
        <v>46</v>
      </c>
      <c r="D11" s="32"/>
    </row>
    <row r="12" spans="1:4" ht="21" customHeight="1">
      <c r="A12" s="25" t="s">
        <v>47</v>
      </c>
      <c r="B12" s="32">
        <f>3141</f>
        <v>3141</v>
      </c>
      <c r="C12" s="25"/>
      <c r="D12" s="32"/>
    </row>
    <row r="13" spans="1:4" ht="21" customHeight="1">
      <c r="A13" s="25" t="s">
        <v>48</v>
      </c>
      <c r="B13" s="32"/>
      <c r="C13" s="25" t="s">
        <v>49</v>
      </c>
      <c r="D13" s="32"/>
    </row>
    <row r="14" spans="1:4" ht="21" customHeight="1">
      <c r="A14" s="25" t="s">
        <v>50</v>
      </c>
      <c r="B14" s="32"/>
      <c r="C14" s="25" t="s">
        <v>51</v>
      </c>
      <c r="D14" s="32"/>
    </row>
    <row r="15" spans="1:4" ht="21" customHeight="1">
      <c r="A15" s="17"/>
      <c r="B15" s="32"/>
      <c r="C15" s="25"/>
      <c r="D15" s="32"/>
    </row>
    <row r="16" spans="1:4" ht="21" customHeight="1">
      <c r="A16" s="15" t="s">
        <v>52</v>
      </c>
      <c r="B16" s="32">
        <f>SUM(B4:B5)</f>
        <v>88652</v>
      </c>
      <c r="C16" s="15" t="s">
        <v>53</v>
      </c>
      <c r="D16" s="32">
        <f>SUM(D4:D5)</f>
        <v>88652</v>
      </c>
    </row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firstPageNumber="46" useFirstPageNumber="1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27" sqref="A27"/>
    </sheetView>
  </sheetViews>
  <sheetFormatPr defaultColWidth="9.33203125" defaultRowHeight="11.25"/>
  <cols>
    <col min="1" max="1" width="45.33203125" style="2" customWidth="1"/>
    <col min="2" max="2" width="21.66015625" style="18" customWidth="1"/>
    <col min="3" max="3" width="49" style="2" customWidth="1"/>
    <col min="4" max="4" width="18.16015625" style="18" customWidth="1"/>
    <col min="5" max="5" width="12" style="19" hidden="1" customWidth="1"/>
    <col min="6" max="16384" width="9.33203125" style="19" customWidth="1"/>
  </cols>
  <sheetData>
    <row r="1" spans="1:4" ht="34.5" customHeight="1">
      <c r="A1" s="48" t="s">
        <v>441</v>
      </c>
      <c r="B1" s="48"/>
      <c r="C1" s="48"/>
      <c r="D1" s="48"/>
    </row>
    <row r="2" spans="1:4" ht="13.5">
      <c r="A2" s="20"/>
      <c r="B2" s="21"/>
      <c r="C2" s="20"/>
      <c r="D2" s="21" t="s">
        <v>0</v>
      </c>
    </row>
    <row r="3" spans="1:4" ht="21" customHeight="1">
      <c r="A3" s="6" t="s">
        <v>1</v>
      </c>
      <c r="B3" s="22" t="s">
        <v>3</v>
      </c>
      <c r="C3" s="6" t="s">
        <v>1</v>
      </c>
      <c r="D3" s="22" t="s">
        <v>3</v>
      </c>
    </row>
    <row r="4" spans="1:4" ht="21" customHeight="1">
      <c r="A4" s="23" t="s">
        <v>363</v>
      </c>
      <c r="B4" s="24">
        <f>SUM(B5,B11,D12)</f>
        <v>55849</v>
      </c>
      <c r="C4" s="23" t="s">
        <v>364</v>
      </c>
      <c r="D4" s="24"/>
    </row>
    <row r="5" spans="1:4" ht="21" customHeight="1">
      <c r="A5" s="25" t="s">
        <v>365</v>
      </c>
      <c r="B5" s="17">
        <f>SUM(B6:B10)</f>
        <v>39143</v>
      </c>
      <c r="C5" s="25" t="s">
        <v>366</v>
      </c>
      <c r="D5" s="17">
        <v>30</v>
      </c>
    </row>
    <row r="6" spans="1:4" ht="21" customHeight="1">
      <c r="A6" s="26" t="s">
        <v>367</v>
      </c>
      <c r="B6" s="17">
        <v>18677</v>
      </c>
      <c r="C6" s="26" t="s">
        <v>368</v>
      </c>
      <c r="D6" s="17"/>
    </row>
    <row r="7" spans="1:4" ht="21" customHeight="1">
      <c r="A7" s="26" t="s">
        <v>369</v>
      </c>
      <c r="B7" s="17">
        <v>17943</v>
      </c>
      <c r="C7" s="26" t="s">
        <v>370</v>
      </c>
      <c r="D7" s="17"/>
    </row>
    <row r="8" spans="1:4" ht="21" customHeight="1">
      <c r="A8" s="25" t="s">
        <v>371</v>
      </c>
      <c r="B8" s="17">
        <v>1368</v>
      </c>
      <c r="C8" s="26" t="s">
        <v>372</v>
      </c>
      <c r="D8" s="17">
        <v>94</v>
      </c>
    </row>
    <row r="9" spans="1:4" ht="21" customHeight="1">
      <c r="A9" s="16" t="s">
        <v>373</v>
      </c>
      <c r="B9" s="17">
        <v>744</v>
      </c>
      <c r="C9" s="26" t="s">
        <v>374</v>
      </c>
      <c r="D9" s="17"/>
    </row>
    <row r="10" spans="1:4" ht="21" customHeight="1">
      <c r="A10" s="16" t="s">
        <v>375</v>
      </c>
      <c r="B10" s="17">
        <v>411</v>
      </c>
      <c r="C10" s="26" t="s">
        <v>376</v>
      </c>
      <c r="D10" s="17">
        <v>316</v>
      </c>
    </row>
    <row r="11" spans="1:4" ht="21" customHeight="1">
      <c r="A11" s="25" t="s">
        <v>377</v>
      </c>
      <c r="B11" s="17">
        <f>SUM(B12:B20,D4:D11)</f>
        <v>3449</v>
      </c>
      <c r="C11" s="26" t="s">
        <v>378</v>
      </c>
      <c r="D11" s="17">
        <v>17</v>
      </c>
    </row>
    <row r="12" spans="1:4" ht="21" customHeight="1">
      <c r="A12" s="25" t="s">
        <v>379</v>
      </c>
      <c r="B12" s="17">
        <v>408</v>
      </c>
      <c r="C12" s="25" t="s">
        <v>380</v>
      </c>
      <c r="D12" s="17">
        <f>SUM(D13:D20)</f>
        <v>13257</v>
      </c>
    </row>
    <row r="13" spans="1:4" ht="21" customHeight="1">
      <c r="A13" s="25" t="s">
        <v>381</v>
      </c>
      <c r="B13" s="17">
        <v>258</v>
      </c>
      <c r="C13" s="25" t="s">
        <v>382</v>
      </c>
      <c r="D13" s="17">
        <v>360</v>
      </c>
    </row>
    <row r="14" spans="1:4" ht="21" customHeight="1">
      <c r="A14" s="25" t="s">
        <v>383</v>
      </c>
      <c r="B14" s="17">
        <v>308</v>
      </c>
      <c r="C14" s="25" t="s">
        <v>384</v>
      </c>
      <c r="D14" s="17">
        <v>10859</v>
      </c>
    </row>
    <row r="15" spans="1:4" ht="21" customHeight="1">
      <c r="A15" s="17" t="s">
        <v>385</v>
      </c>
      <c r="B15" s="17">
        <v>202</v>
      </c>
      <c r="C15" s="25" t="s">
        <v>386</v>
      </c>
      <c r="D15" s="17">
        <v>30</v>
      </c>
    </row>
    <row r="16" spans="1:4" ht="21" customHeight="1">
      <c r="A16" s="17" t="s">
        <v>387</v>
      </c>
      <c r="B16" s="17">
        <v>1583</v>
      </c>
      <c r="C16" s="25" t="s">
        <v>388</v>
      </c>
      <c r="D16" s="17">
        <v>313</v>
      </c>
    </row>
    <row r="17" spans="1:4" ht="21" customHeight="1">
      <c r="A17" s="17" t="s">
        <v>389</v>
      </c>
      <c r="B17" s="17">
        <v>233</v>
      </c>
      <c r="C17" s="25" t="s">
        <v>390</v>
      </c>
      <c r="D17" s="17"/>
    </row>
    <row r="18" spans="1:4" ht="21" customHeight="1">
      <c r="A18" s="17" t="s">
        <v>391</v>
      </c>
      <c r="B18" s="17"/>
      <c r="C18" s="25" t="s">
        <v>392</v>
      </c>
      <c r="D18" s="17">
        <v>16</v>
      </c>
    </row>
    <row r="19" spans="1:4" ht="21" customHeight="1">
      <c r="A19" s="17" t="s">
        <v>393</v>
      </c>
      <c r="B19" s="17"/>
      <c r="C19" s="25" t="s">
        <v>394</v>
      </c>
      <c r="D19" s="17">
        <v>1524</v>
      </c>
    </row>
    <row r="20" spans="1:4" ht="21" customHeight="1">
      <c r="A20" s="17" t="s">
        <v>395</v>
      </c>
      <c r="B20" s="17"/>
      <c r="C20" s="25" t="s">
        <v>396</v>
      </c>
      <c r="D20" s="17">
        <v>155</v>
      </c>
    </row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</sheetData>
  <sheetProtection/>
  <mergeCells count="1">
    <mergeCell ref="A1:D1"/>
  </mergeCells>
  <printOptions horizontalCentered="1"/>
  <pageMargins left="0.7480314960629921" right="0.7480314960629921" top="0.7874015748031497" bottom="0.7874015748031497" header="0.5118110236220472" footer="0.5118110236220472"/>
  <pageSetup firstPageNumber="47" useFirstPageNumber="1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2016-12-21T09:07:32Z</cp:lastPrinted>
  <dcterms:created xsi:type="dcterms:W3CDTF">2016-12-02T07:17:46Z</dcterms:created>
  <dcterms:modified xsi:type="dcterms:W3CDTF">2017-01-19T02:37:06Z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